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urschafer/Downloads/"/>
    </mc:Choice>
  </mc:AlternateContent>
  <xr:revisionPtr revIDLastSave="0" documentId="13_ncr:1_{30A260FB-F782-F34E-901C-61C06938D624}" xr6:coauthVersionLast="45" xr6:coauthVersionMax="45" xr10:uidLastSave="{00000000-0000-0000-0000-000000000000}"/>
  <bookViews>
    <workbookView xWindow="67200" yWindow="-1140" windowWidth="38400" windowHeight="19540" xr2:uid="{3CB299CB-8073-144E-B03E-2C34BCD528E4}"/>
  </bookViews>
  <sheets>
    <sheet name="GF Dashboard" sheetId="2" r:id="rId1"/>
    <sheet name="Finanz Dashboard" sheetId="3" r:id="rId2"/>
    <sheet name="Löhne Dashboard" sheetId="4" r:id="rId3"/>
  </sheets>
  <externalReferences>
    <externalReference r:id="rId4"/>
    <externalReference r:id="rId5"/>
  </externalReferences>
  <definedNames>
    <definedName name="_xlnm.Print_Area" localSheetId="1">'Finanz Dashboard'!$A$2:$L$98</definedName>
    <definedName name="_xlnm.Print_Area" localSheetId="0">'GF Dashboard'!$A$3:$H$22</definedName>
    <definedName name="_xlnm.Print_Area" localSheetId="2">'Löhne Dashboard'!$A$2:$H$110</definedName>
    <definedName name="Priority">#REF!</definedName>
    <definedName name="Status">#REF!</definedName>
    <definedName name="Type">'[2]Maintenance Work Order'!#REF!</definedName>
    <definedName name="YesNo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3" i="4" l="1"/>
  <c r="G83" i="4"/>
  <c r="H83" i="4"/>
  <c r="C85" i="4"/>
  <c r="C86" i="4"/>
  <c r="C87" i="4"/>
  <c r="C88" i="4"/>
  <c r="C89" i="4"/>
  <c r="C90" i="4"/>
  <c r="C91" i="4"/>
  <c r="C92" i="4"/>
  <c r="C93" i="4"/>
  <c r="C94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C103" i="4"/>
  <c r="D103" i="4"/>
  <c r="E103" i="4"/>
  <c r="F103" i="4"/>
  <c r="C104" i="4"/>
  <c r="D104" i="4"/>
  <c r="E104" i="4"/>
  <c r="F104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29" i="3"/>
  <c r="D29" i="3"/>
  <c r="E29" i="3"/>
  <c r="F29" i="3"/>
  <c r="G29" i="3"/>
  <c r="H29" i="3"/>
  <c r="I29" i="3"/>
  <c r="I30" i="3" s="1"/>
  <c r="J29" i="3"/>
  <c r="K29" i="3"/>
  <c r="L29" i="3"/>
  <c r="C51" i="3"/>
  <c r="D51" i="3"/>
  <c r="E51" i="3"/>
  <c r="F51" i="3"/>
  <c r="G51" i="3"/>
  <c r="H51" i="3"/>
  <c r="I51" i="3"/>
  <c r="J51" i="3"/>
  <c r="K51" i="3"/>
  <c r="L51" i="3"/>
  <c r="C73" i="3"/>
  <c r="D73" i="3"/>
  <c r="E73" i="3"/>
  <c r="F73" i="3"/>
  <c r="G73" i="3"/>
  <c r="H73" i="3"/>
  <c r="I73" i="3"/>
  <c r="J73" i="3"/>
  <c r="K73" i="3"/>
  <c r="L73" i="3"/>
  <c r="C79" i="3"/>
  <c r="D79" i="3"/>
  <c r="E79" i="3"/>
  <c r="F79" i="3"/>
  <c r="G79" i="3"/>
  <c r="H79" i="3"/>
  <c r="I79" i="3"/>
  <c r="J79" i="3"/>
  <c r="K79" i="3"/>
  <c r="L79" i="3"/>
  <c r="C80" i="3"/>
  <c r="D80" i="3"/>
  <c r="E80" i="3"/>
  <c r="F80" i="3"/>
  <c r="G80" i="3"/>
  <c r="H80" i="3"/>
  <c r="I80" i="3"/>
  <c r="J80" i="3"/>
  <c r="K80" i="3"/>
  <c r="L80" i="3"/>
  <c r="C81" i="3"/>
  <c r="D81" i="3"/>
  <c r="E81" i="3"/>
  <c r="F81" i="3"/>
  <c r="G81" i="3"/>
  <c r="H81" i="3"/>
  <c r="I81" i="3"/>
  <c r="J81" i="3"/>
  <c r="K81" i="3"/>
  <c r="L81" i="3"/>
  <c r="C82" i="3"/>
  <c r="D82" i="3"/>
  <c r="E82" i="3"/>
  <c r="F82" i="3"/>
  <c r="G82" i="3"/>
  <c r="H82" i="3"/>
  <c r="I82" i="3"/>
  <c r="J82" i="3"/>
  <c r="K82" i="3"/>
  <c r="L82" i="3"/>
  <c r="C87" i="3"/>
  <c r="D87" i="3"/>
  <c r="E87" i="3"/>
  <c r="F87" i="3"/>
  <c r="G87" i="3"/>
  <c r="H87" i="3"/>
  <c r="I87" i="3"/>
  <c r="J87" i="3"/>
  <c r="K87" i="3"/>
  <c r="L87" i="3"/>
  <c r="C88" i="3"/>
  <c r="D88" i="3"/>
  <c r="E88" i="3"/>
  <c r="F88" i="3"/>
  <c r="G88" i="3"/>
  <c r="H88" i="3"/>
  <c r="I88" i="3"/>
  <c r="J88" i="3"/>
  <c r="K88" i="3"/>
  <c r="L88" i="3"/>
  <c r="C89" i="3"/>
  <c r="D89" i="3"/>
  <c r="E89" i="3"/>
  <c r="F89" i="3"/>
  <c r="G89" i="3"/>
  <c r="H89" i="3"/>
  <c r="I89" i="3"/>
  <c r="J89" i="3"/>
  <c r="K89" i="3"/>
  <c r="L89" i="3"/>
  <c r="C90" i="3"/>
  <c r="D90" i="3"/>
  <c r="E90" i="3"/>
  <c r="F90" i="3"/>
  <c r="G90" i="3"/>
  <c r="H90" i="3"/>
  <c r="I90" i="3"/>
  <c r="J90" i="3"/>
  <c r="K90" i="3"/>
  <c r="L90" i="3"/>
  <c r="C95" i="3"/>
  <c r="D95" i="3"/>
  <c r="E95" i="3"/>
  <c r="F95" i="3"/>
  <c r="G95" i="3"/>
  <c r="H95" i="3"/>
  <c r="I95" i="3"/>
  <c r="J95" i="3"/>
  <c r="K95" i="3"/>
  <c r="L95" i="3"/>
  <c r="C96" i="3"/>
  <c r="D96" i="3"/>
  <c r="E96" i="3"/>
  <c r="F96" i="3"/>
  <c r="G96" i="3"/>
  <c r="H96" i="3"/>
  <c r="I96" i="3"/>
  <c r="J96" i="3"/>
  <c r="K96" i="3"/>
  <c r="L96" i="3"/>
  <c r="C97" i="3"/>
  <c r="D97" i="3"/>
  <c r="E97" i="3"/>
  <c r="F97" i="3"/>
  <c r="G97" i="3"/>
  <c r="H97" i="3"/>
  <c r="I97" i="3"/>
  <c r="J97" i="3"/>
  <c r="K97" i="3"/>
  <c r="L97" i="3"/>
  <c r="C98" i="3"/>
  <c r="D98" i="3"/>
  <c r="E98" i="3"/>
  <c r="F98" i="3"/>
  <c r="G98" i="3"/>
  <c r="H98" i="3"/>
  <c r="I98" i="3"/>
  <c r="J98" i="3"/>
  <c r="K98" i="3"/>
  <c r="L98" i="3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G109" i="4" l="1"/>
  <c r="G107" i="4"/>
  <c r="G103" i="4"/>
  <c r="G101" i="4"/>
  <c r="G99" i="4"/>
  <c r="G104" i="4"/>
  <c r="C95" i="4"/>
  <c r="G106" i="4"/>
  <c r="G110" i="4"/>
  <c r="G108" i="4"/>
  <c r="G102" i="4"/>
  <c r="G100" i="4"/>
  <c r="G105" i="4"/>
  <c r="H86" i="4"/>
  <c r="I52" i="3"/>
  <c r="I74" i="3"/>
  <c r="L74" i="3"/>
  <c r="L52" i="3"/>
  <c r="L30" i="3"/>
</calcChain>
</file>

<file path=xl/sharedStrings.xml><?xml version="1.0" encoding="utf-8"?>
<sst xmlns="http://schemas.openxmlformats.org/spreadsheetml/2006/main" count="356" uniqueCount="179">
  <si>
    <t>TOTAL ACTUAL</t>
  </si>
  <si>
    <t>TOTAL EST</t>
  </si>
  <si>
    <t>2027 Q4</t>
  </si>
  <si>
    <t>2027 Q3</t>
  </si>
  <si>
    <t>2027 Q2</t>
  </si>
  <si>
    <t>2027 Q1</t>
  </si>
  <si>
    <t>2026 Q4</t>
  </si>
  <si>
    <t>2026 Q3</t>
  </si>
  <si>
    <t>2026 Q2</t>
  </si>
  <si>
    <t>2026 Q1</t>
  </si>
  <si>
    <t>2025 Q4</t>
  </si>
  <si>
    <t>2025 Q3</t>
  </si>
  <si>
    <t>2025 Q2</t>
  </si>
  <si>
    <t>2025 Q1</t>
  </si>
  <si>
    <t>2024 Q4</t>
  </si>
  <si>
    <t>2024 Q3</t>
  </si>
  <si>
    <t>2024 Q2</t>
  </si>
  <si>
    <t>2024 Q1</t>
  </si>
  <si>
    <t>IT</t>
  </si>
  <si>
    <t>Management</t>
  </si>
  <si>
    <t>BONUS</t>
  </si>
  <si>
    <t>&gt; 100K</t>
  </si>
  <si>
    <t>90K &lt; 100K</t>
  </si>
  <si>
    <t>80K &lt; 90K</t>
  </si>
  <si>
    <t>70K &lt; 80K</t>
  </si>
  <si>
    <t>60K &lt; 70K</t>
  </si>
  <si>
    <t>50K &lt; 60K</t>
  </si>
  <si>
    <t>40K &lt; 50K</t>
  </si>
  <si>
    <t>30K &lt; 40K</t>
  </si>
  <si>
    <t>20K &lt; 30K</t>
  </si>
  <si>
    <t>GRAND TOTAL</t>
  </si>
  <si>
    <t>&lt; 20K</t>
  </si>
  <si>
    <t>TOTALS</t>
  </si>
  <si>
    <t>MONAT / JAHR</t>
  </si>
  <si>
    <t>UMSATZ  ( € )</t>
  </si>
  <si>
    <t>KUNDEN  ( # )</t>
  </si>
  <si>
    <t>DURCHSCHNITTL. AUFTRAGSWERT   ( € )</t>
  </si>
  <si>
    <t>UMSATZ WACHSTUM ( % )</t>
  </si>
  <si>
    <t>KUNDEN WACHSTUM ( % )</t>
  </si>
  <si>
    <t>OKT 24</t>
  </si>
  <si>
    <t>DEZ 24</t>
  </si>
  <si>
    <t>MÄR 24</t>
  </si>
  <si>
    <t>MAI 24</t>
  </si>
  <si>
    <t>JAHRESÜBERSICHT</t>
  </si>
  <si>
    <t>WACHSTUM</t>
  </si>
  <si>
    <t>JAHRESÜBERSICHT TABELLE</t>
  </si>
  <si>
    <t>DURCHSCHNITTL. AUFTRAGSWERT WACHSTUM  ( % )</t>
  </si>
  <si>
    <t>NOV 24</t>
  </si>
  <si>
    <t>SEP 24</t>
  </si>
  <si>
    <t>AUG 24</t>
  </si>
  <si>
    <t>JAN 24</t>
  </si>
  <si>
    <t>FEB 24</t>
  </si>
  <si>
    <t>APR 24</t>
  </si>
  <si>
    <t>JUN 24</t>
  </si>
  <si>
    <t>JUL 24</t>
  </si>
  <si>
    <t>MITARBEITER ID</t>
  </si>
  <si>
    <t>MITARBEITER NAME</t>
  </si>
  <si>
    <t>START DATUM</t>
  </si>
  <si>
    <t>ABTEILUNG</t>
  </si>
  <si>
    <t>LOHN/GEHALT</t>
  </si>
  <si>
    <t>ÜBERSTUNDEN</t>
  </si>
  <si>
    <t>Mgmt. Müller 1</t>
  </si>
  <si>
    <t>Mgmt. Müller 2</t>
  </si>
  <si>
    <t>Mgmt. Müller 3</t>
  </si>
  <si>
    <t>Mgmt. Müller 4</t>
  </si>
  <si>
    <t>Kundenbetreuung Schmidt 1</t>
  </si>
  <si>
    <t>Kundenbetreuung Schmidt 2</t>
  </si>
  <si>
    <t>Kundenbetreuung Schmidt 3</t>
  </si>
  <si>
    <t>Kundenbetreuung Schmidt 4</t>
  </si>
  <si>
    <t>Kundenbetreuung Schmidt 5</t>
  </si>
  <si>
    <t>Kundenbetreuung Schmidt 6</t>
  </si>
  <si>
    <t>Kundenbetreuung Schmidt 7</t>
  </si>
  <si>
    <t>Kundenbetreuung Schmidt 8</t>
  </si>
  <si>
    <t>Kundenbetreuung Schmidt 9</t>
  </si>
  <si>
    <t>Kundenbetreuung Schmidt 10</t>
  </si>
  <si>
    <t>Kundenbetreuung Schmidt 11</t>
  </si>
  <si>
    <t>Planung Schuster 1</t>
  </si>
  <si>
    <t>Planung Schuster 2</t>
  </si>
  <si>
    <t>Planung Schuster 3</t>
  </si>
  <si>
    <t>Planung Schuster 4</t>
  </si>
  <si>
    <t>Planung Schuster 5</t>
  </si>
  <si>
    <t>Planung Schuster 6</t>
  </si>
  <si>
    <t>Planung Schuster 7</t>
  </si>
  <si>
    <t>Planung Schuster 8</t>
  </si>
  <si>
    <t>Design Wulf 1</t>
  </si>
  <si>
    <t>Design Wulf 2</t>
  </si>
  <si>
    <t>Design Wulf 3</t>
  </si>
  <si>
    <t>Design Wulf 4</t>
  </si>
  <si>
    <t>Design Wulf 5</t>
  </si>
  <si>
    <t>Design Wulf 6</t>
  </si>
  <si>
    <t>Design Wulf 7</t>
  </si>
  <si>
    <t>Design Wulf 8</t>
  </si>
  <si>
    <t>Design Wulf 9</t>
  </si>
  <si>
    <t>ÜBERSICHT ABTEILUNGEN</t>
  </si>
  <si>
    <t>DURCHSCHNITTL. LOHN/GEHALT</t>
  </si>
  <si>
    <t>SUMME</t>
  </si>
  <si>
    <t>MITARBEITER LOHN/GEHALT</t>
  </si>
  <si>
    <t>Kundenbetreuung</t>
  </si>
  <si>
    <t>Planung</t>
  </si>
  <si>
    <t>Buchhaltung Müller 1</t>
  </si>
  <si>
    <t>Buchhaltung</t>
  </si>
  <si>
    <t>Buchhaltung Müller 2</t>
  </si>
  <si>
    <t>Buchhaltung Müller 3</t>
  </si>
  <si>
    <t>Buchhaltung Müller 4</t>
  </si>
  <si>
    <t>Löhne Dashboard</t>
  </si>
  <si>
    <t>Ads Schmidt 1</t>
  </si>
  <si>
    <t>Ads Schmidt 2</t>
  </si>
  <si>
    <t>Ads Schmidt 3</t>
  </si>
  <si>
    <t>Ads Schmidt 4</t>
  </si>
  <si>
    <t>Ads Schmidt 5</t>
  </si>
  <si>
    <t>Ads Schmidt 6</t>
  </si>
  <si>
    <t>Produktion Smith 1</t>
  </si>
  <si>
    <t>Produktion Smith 2</t>
  </si>
  <si>
    <t>Produktion Smith 3</t>
  </si>
  <si>
    <t>Produktion Smith 4</t>
  </si>
  <si>
    <t>Produktion Smith 5</t>
  </si>
  <si>
    <t>Produktion Smith 6</t>
  </si>
  <si>
    <t>Produktion Smith 7</t>
  </si>
  <si>
    <t>Produktion Smith 8</t>
  </si>
  <si>
    <t>Produktion Smith 9</t>
  </si>
  <si>
    <t>Produktion Smith 10</t>
  </si>
  <si>
    <t>Produktion Smith 11</t>
  </si>
  <si>
    <t>Produktion Smith 12</t>
  </si>
  <si>
    <t>Produktion Smith 13</t>
  </si>
  <si>
    <t>Produktion Smith 14</t>
  </si>
  <si>
    <t>Personal Müller 1</t>
  </si>
  <si>
    <t>Personal Müller 2</t>
  </si>
  <si>
    <t>Personal Müller 3</t>
  </si>
  <si>
    <t>Personal Müller 4</t>
  </si>
  <si>
    <t>Forschung Müller 1</t>
  </si>
  <si>
    <t>Forschung Müller 2</t>
  </si>
  <si>
    <t>Forschung Müller 3</t>
  </si>
  <si>
    <t>Forschung Müller 4</t>
  </si>
  <si>
    <t>IT Müller 1</t>
  </si>
  <si>
    <t>IT Müller 2</t>
  </si>
  <si>
    <t>IT Müller 3</t>
  </si>
  <si>
    <t>IT Müller 4</t>
  </si>
  <si>
    <t>Andere Müller 1</t>
  </si>
  <si>
    <t>Andere Müller 2</t>
  </si>
  <si>
    <t>Andere Müller 3</t>
  </si>
  <si>
    <t>Andere Müller 4</t>
  </si>
  <si>
    <t>Design</t>
  </si>
  <si>
    <t>Ads</t>
  </si>
  <si>
    <t>Produktion</t>
  </si>
  <si>
    <t>Personal</t>
  </si>
  <si>
    <t>Forschung</t>
  </si>
  <si>
    <t>Vertrieb Müller1</t>
  </si>
  <si>
    <t>Vertrieb Müller2</t>
  </si>
  <si>
    <t>Vertrieb Müller3</t>
  </si>
  <si>
    <t>Vertrieb Müller4</t>
  </si>
  <si>
    <t>Vertrieb Müller5</t>
  </si>
  <si>
    <t>Vertrieb</t>
  </si>
  <si>
    <t>Andere</t>
  </si>
  <si>
    <t>ANZAHL MITARBEITER</t>
  </si>
  <si>
    <t>PRODUKT ÜBERSICHT</t>
  </si>
  <si>
    <t>PRODUKT:</t>
  </si>
  <si>
    <t>GESCHÄTZTER UMSATZ</t>
  </si>
  <si>
    <t>EINGETROFFENER UMSATZ</t>
  </si>
  <si>
    <t>VERTRIEBLER 1</t>
  </si>
  <si>
    <t>VERTRIEBLER 2</t>
  </si>
  <si>
    <t>VERTRIEBLER 3</t>
  </si>
  <si>
    <t>VERTRIEBLER 4</t>
  </si>
  <si>
    <t>VERTRIEBLER 5</t>
  </si>
  <si>
    <t>VERTRIEBSMITARBEITER ÜBERSICHT</t>
  </si>
  <si>
    <t>BERLIN</t>
  </si>
  <si>
    <t>OSTDEUTSCHLAND</t>
  </si>
  <si>
    <t>WESTDEUTSCHLAND</t>
  </si>
  <si>
    <t>SCHWEIZ</t>
  </si>
  <si>
    <t>AUSTRIA</t>
  </si>
  <si>
    <t>REGIONALE ÜBERSICHT</t>
  </si>
  <si>
    <t>PRODUKT 1</t>
  </si>
  <si>
    <t>PRODUKT 2</t>
  </si>
  <si>
    <t>PRODUKT 3</t>
  </si>
  <si>
    <t>PRODUKT 4</t>
  </si>
  <si>
    <t>PRODUKT 5</t>
  </si>
  <si>
    <t>FINANZ DASHBOARD</t>
  </si>
  <si>
    <t>GESAMT GESCHÄTZT</t>
  </si>
  <si>
    <t>GESAMT EINGETROFFEN</t>
  </si>
  <si>
    <t>Geschäftsführer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</si>
</sst>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6" formatCode="0.0%"/>
    <numFmt numFmtId="167" formatCode="_(&quot;$&quot;* #,##0_);_(&quot;$&quot;* \(#,##0\);_(&quot;$&quot;* &quot;-&quot;??_);_(@_)"/>
    <numFmt numFmtId="168" formatCode="_-* #,##0.00\ [$€-407]_-;\-* #,##0.00\ [$€-407]_-;_-* &quot;-&quot;??\ [$€-407]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 tint="0.34998626667073579"/>
      <name val="Futura Medium"/>
    </font>
    <font>
      <sz val="22"/>
      <color theme="1"/>
      <name val="Futura Medium"/>
    </font>
    <font>
      <sz val="12"/>
      <color theme="1"/>
      <name val="Futura Medium"/>
    </font>
    <font>
      <sz val="10"/>
      <color theme="1"/>
      <name val="Futura Medium"/>
    </font>
    <font>
      <b/>
      <sz val="10"/>
      <color theme="1"/>
      <name val="Futura Medium"/>
    </font>
    <font>
      <b/>
      <sz val="12"/>
      <color theme="1"/>
      <name val="Futura Medium"/>
    </font>
    <font>
      <b/>
      <sz val="12"/>
      <color rgb="FFFFCC00"/>
      <name val="Arial"/>
      <family val="2"/>
    </font>
    <font>
      <sz val="22"/>
      <color rgb="FFFFCC00"/>
      <name val="Futura Medium"/>
    </font>
    <font>
      <b/>
      <sz val="10"/>
      <color rgb="FFFFCC00"/>
      <name val="Futura Medium"/>
    </font>
    <font>
      <b/>
      <sz val="12"/>
      <color rgb="FFFFCC00"/>
      <name val="Futura Medium"/>
    </font>
    <font>
      <b/>
      <sz val="20"/>
      <color theme="0" tint="-0.499984740745262"/>
      <name val="Futura Medium"/>
    </font>
    <font>
      <sz val="8"/>
      <name val="Calibri"/>
      <family val="2"/>
      <scheme val="minor"/>
    </font>
    <font>
      <sz val="10"/>
      <color rgb="FFFFCC00"/>
      <name val="Futura Medium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A457"/>
        <bgColor indexed="64"/>
      </patternFill>
    </fill>
    <fill>
      <patternFill patternType="solid">
        <fgColor rgb="FF4D42A4"/>
        <bgColor indexed="64"/>
      </patternFill>
    </fill>
    <fill>
      <patternFill patternType="solid">
        <fgColor rgb="FF15A3A4"/>
        <bgColor indexed="64"/>
      </patternFill>
    </fill>
    <fill>
      <patternFill patternType="solid">
        <fgColor rgb="FFDDF2A0"/>
        <bgColor indexed="64"/>
      </patternFill>
    </fill>
    <fill>
      <patternFill patternType="solid">
        <fgColor rgb="FFD8D7F6"/>
        <bgColor indexed="64"/>
      </patternFill>
    </fill>
    <fill>
      <patternFill patternType="solid">
        <fgColor rgb="FFAD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4" fillId="0" borderId="3" xfId="3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9" fontId="7" fillId="3" borderId="3" xfId="2" applyFont="1" applyFill="1" applyBorder="1" applyAlignment="1">
      <alignment horizontal="center" vertical="center" wrapText="1"/>
    </xf>
    <xf numFmtId="9" fontId="7" fillId="4" borderId="3" xfId="2" applyFont="1" applyFill="1" applyBorder="1" applyAlignment="1">
      <alignment horizontal="center" vertical="center" wrapText="1"/>
    </xf>
    <xf numFmtId="9" fontId="7" fillId="5" borderId="3" xfId="2" applyFont="1" applyFill="1" applyBorder="1" applyAlignment="1">
      <alignment horizontal="center" vertical="center" wrapText="1"/>
    </xf>
    <xf numFmtId="166" fontId="7" fillId="6" borderId="3" xfId="2" applyNumberFormat="1" applyFont="1" applyFill="1" applyBorder="1" applyAlignment="1">
      <alignment horizontal="center" vertical="center" wrapText="1"/>
    </xf>
    <xf numFmtId="166" fontId="7" fillId="7" borderId="3" xfId="2" applyNumberFormat="1" applyFont="1" applyFill="1" applyBorder="1" applyAlignment="1">
      <alignment horizontal="center" vertical="center" wrapText="1"/>
    </xf>
    <xf numFmtId="166" fontId="7" fillId="8" borderId="3" xfId="2" applyNumberFormat="1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vertical="center"/>
    </xf>
    <xf numFmtId="0" fontId="6" fillId="10" borderId="0" xfId="0" applyFont="1" applyFill="1" applyAlignment="1">
      <alignment vertical="center" wrapText="1"/>
    </xf>
    <xf numFmtId="0" fontId="5" fillId="10" borderId="0" xfId="0" applyFont="1" applyFill="1" applyAlignment="1">
      <alignment wrapText="1"/>
    </xf>
    <xf numFmtId="0" fontId="9" fillId="10" borderId="0" xfId="0" applyFont="1" applyFill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17" fontId="11" fillId="10" borderId="3" xfId="0" applyNumberFormat="1" applyFont="1" applyFill="1" applyBorder="1" applyAlignment="1">
      <alignment horizontal="right" vertical="center" wrapText="1" indent="1"/>
    </xf>
    <xf numFmtId="17" fontId="11" fillId="10" borderId="3" xfId="0" quotePrefix="1" applyNumberFormat="1" applyFont="1" applyFill="1" applyBorder="1" applyAlignment="1">
      <alignment horizontal="right" vertical="center" wrapText="1" indent="1"/>
    </xf>
    <xf numFmtId="0" fontId="12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14" fontId="5" fillId="2" borderId="3" xfId="3" applyNumberFormat="1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49" fontId="5" fillId="2" borderId="3" xfId="3" applyNumberFormat="1" applyFont="1" applyFill="1" applyBorder="1" applyAlignment="1">
      <alignment horizontal="left" vertical="center" wrapText="1" indent="1"/>
    </xf>
    <xf numFmtId="1" fontId="5" fillId="2" borderId="3" xfId="3" applyNumberFormat="1" applyFont="1" applyFill="1" applyBorder="1" applyAlignment="1">
      <alignment horizontal="left" vertical="center" wrapText="1" indent="1"/>
    </xf>
    <xf numFmtId="1" fontId="5" fillId="9" borderId="3" xfId="0" applyNumberFormat="1" applyFont="1" applyFill="1" applyBorder="1" applyAlignment="1">
      <alignment horizontal="left" vertical="center" wrapText="1" indent="1"/>
    </xf>
    <xf numFmtId="0" fontId="10" fillId="10" borderId="3" xfId="0" applyFont="1" applyFill="1" applyBorder="1" applyAlignment="1">
      <alignment horizontal="left" vertical="center" wrapText="1" indent="1"/>
    </xf>
    <xf numFmtId="0" fontId="10" fillId="10" borderId="8" xfId="0" applyFont="1" applyFill="1" applyBorder="1" applyAlignment="1">
      <alignment horizontal="left" vertical="center" wrapText="1" indent="1"/>
    </xf>
    <xf numFmtId="0" fontId="10" fillId="10" borderId="7" xfId="0" applyFont="1" applyFill="1" applyBorder="1" applyAlignment="1">
      <alignment horizontal="left" vertical="center" wrapText="1" indent="1"/>
    </xf>
    <xf numFmtId="168" fontId="5" fillId="0" borderId="3" xfId="3" applyNumberFormat="1" applyFont="1" applyBorder="1" applyAlignment="1">
      <alignment horizontal="left" vertical="center" wrapText="1" indent="1"/>
    </xf>
    <xf numFmtId="44" fontId="5" fillId="0" borderId="3" xfId="1" applyFont="1" applyBorder="1" applyAlignment="1">
      <alignment horizontal="left" vertical="center" wrapText="1" indent="1"/>
    </xf>
    <xf numFmtId="0" fontId="14" fillId="10" borderId="3" xfId="0" applyFont="1" applyFill="1" applyBorder="1" applyAlignment="1">
      <alignment horizontal="right" vertical="center" wrapText="1" indent="1"/>
    </xf>
    <xf numFmtId="44" fontId="6" fillId="9" borderId="3" xfId="1" applyFont="1" applyFill="1" applyBorder="1" applyAlignment="1">
      <alignment horizontal="left" vertical="center" wrapText="1" indent="1"/>
    </xf>
    <xf numFmtId="44" fontId="5" fillId="2" borderId="3" xfId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0" fillId="10" borderId="6" xfId="0" applyFont="1" applyFill="1" applyBorder="1" applyAlignment="1">
      <alignment horizontal="left" vertical="center" wrapText="1" indent="1"/>
    </xf>
    <xf numFmtId="0" fontId="10" fillId="10" borderId="4" xfId="0" applyFont="1" applyFill="1" applyBorder="1" applyAlignment="1">
      <alignment horizontal="left" vertical="center" wrapText="1" indent="1"/>
    </xf>
    <xf numFmtId="0" fontId="10" fillId="10" borderId="5" xfId="0" applyFont="1" applyFill="1" applyBorder="1" applyAlignment="1">
      <alignment horizontal="left" vertical="center" indent="1"/>
    </xf>
    <xf numFmtId="0" fontId="10" fillId="10" borderId="6" xfId="0" applyFont="1" applyFill="1" applyBorder="1" applyAlignment="1">
      <alignment horizontal="left" vertical="center" indent="1"/>
    </xf>
    <xf numFmtId="0" fontId="10" fillId="10" borderId="4" xfId="0" applyFont="1" applyFill="1" applyBorder="1" applyAlignment="1">
      <alignment horizontal="left" vertical="center" indent="1"/>
    </xf>
    <xf numFmtId="0" fontId="10" fillId="10" borderId="5" xfId="0" applyFont="1" applyFill="1" applyBorder="1" applyAlignment="1">
      <alignment horizontal="left" vertical="center" wrapText="1" indent="1"/>
    </xf>
    <xf numFmtId="0" fontId="10" fillId="10" borderId="3" xfId="0" applyFont="1" applyFill="1" applyBorder="1" applyAlignment="1">
      <alignment horizontal="left" vertical="center" indent="1"/>
    </xf>
    <xf numFmtId="168" fontId="5" fillId="2" borderId="3" xfId="3" applyNumberFormat="1" applyFont="1" applyFill="1" applyBorder="1" applyAlignment="1">
      <alignment horizontal="left" vertical="center" wrapText="1" indent="1"/>
    </xf>
    <xf numFmtId="168" fontId="6" fillId="0" borderId="0" xfId="0" applyNumberFormat="1" applyFont="1" applyAlignment="1">
      <alignment horizontal="left" vertical="center" wrapText="1" indent="1"/>
    </xf>
    <xf numFmtId="0" fontId="10" fillId="10" borderId="0" xfId="0" applyFont="1" applyFill="1" applyAlignment="1">
      <alignment horizontal="left" vertical="center" wrapText="1" indent="1"/>
    </xf>
    <xf numFmtId="44" fontId="6" fillId="0" borderId="0" xfId="1" applyFont="1" applyAlignment="1">
      <alignment horizontal="left" vertical="center" wrapText="1" indent="1"/>
    </xf>
    <xf numFmtId="167" fontId="6" fillId="0" borderId="0" xfId="0" applyNumberFormat="1" applyFont="1" applyAlignment="1">
      <alignment horizontal="left" vertical="center" wrapText="1" indent="1"/>
    </xf>
  </cellXfs>
  <cellStyles count="4">
    <cellStyle name="Currency" xfId="1" builtinId="4"/>
    <cellStyle name="Currency 2" xfId="3" xr:uid="{53E75B92-E595-3A4A-A8B9-E94823B0BC41}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FFCC00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'GF Dashboard'!$F$10</c:f>
              <c:strCache>
                <c:ptCount val="1"/>
                <c:pt idx="0">
                  <c:v>UMSATZ WACHSTUM ( % )</c:v>
                </c:pt>
              </c:strCache>
            </c:strRef>
          </c:tx>
          <c:spPr>
            <a:solidFill>
              <a:srgbClr val="02A457"/>
            </a:solidFill>
            <a:ln>
              <a:noFill/>
            </a:ln>
            <a:effectLst/>
          </c:spPr>
          <c:invertIfNegative val="0"/>
          <c:cat>
            <c:strRef>
              <c:f>'GF Dashboard'!$B$12:$B$22</c:f>
              <c:strCache>
                <c:ptCount val="11"/>
                <c:pt idx="0">
                  <c:v>FEB 24</c:v>
                </c:pt>
                <c:pt idx="1">
                  <c:v>MÄR 24</c:v>
                </c:pt>
                <c:pt idx="2">
                  <c:v>APR 24</c:v>
                </c:pt>
                <c:pt idx="3">
                  <c:v>MAI 24</c:v>
                </c:pt>
                <c:pt idx="4">
                  <c:v>JUN 24</c:v>
                </c:pt>
                <c:pt idx="5">
                  <c:v>JUL 24</c:v>
                </c:pt>
                <c:pt idx="6">
                  <c:v>AUG 24</c:v>
                </c:pt>
                <c:pt idx="7">
                  <c:v>SEP 24</c:v>
                </c:pt>
                <c:pt idx="8">
                  <c:v>OKT 24</c:v>
                </c:pt>
                <c:pt idx="9">
                  <c:v>NOV 24</c:v>
                </c:pt>
                <c:pt idx="10">
                  <c:v>DEZ 24</c:v>
                </c:pt>
              </c:strCache>
            </c:strRef>
          </c:cat>
          <c:val>
            <c:numRef>
              <c:f>'GF Dashboard'!$F$12:$F$22</c:f>
              <c:numCache>
                <c:formatCode>0.0%</c:formatCode>
                <c:ptCount val="11"/>
                <c:pt idx="0">
                  <c:v>0.1111111111111111</c:v>
                </c:pt>
                <c:pt idx="1">
                  <c:v>0.1</c:v>
                </c:pt>
                <c:pt idx="2">
                  <c:v>-9.0909090909090912E-2</c:v>
                </c:pt>
                <c:pt idx="3">
                  <c:v>0.1</c:v>
                </c:pt>
                <c:pt idx="4">
                  <c:v>3.6363636363636362E-2</c:v>
                </c:pt>
                <c:pt idx="5">
                  <c:v>3.5087719298245612E-2</c:v>
                </c:pt>
                <c:pt idx="6">
                  <c:v>3.3898305084745763E-2</c:v>
                </c:pt>
                <c:pt idx="7">
                  <c:v>3.2786885245901641E-2</c:v>
                </c:pt>
                <c:pt idx="8">
                  <c:v>0.19047619047619047</c:v>
                </c:pt>
                <c:pt idx="9">
                  <c:v>0.27333333333333332</c:v>
                </c:pt>
                <c:pt idx="10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1-0548-B677-BAA5EAB212FB}"/>
            </c:ext>
          </c:extLst>
        </c:ser>
        <c:ser>
          <c:idx val="1"/>
          <c:order val="1"/>
          <c:tx>
            <c:strRef>
              <c:f>'GF Dashboard'!$G$10</c:f>
              <c:strCache>
                <c:ptCount val="1"/>
                <c:pt idx="0">
                  <c:v>KUNDEN WACHSTUM ( % )</c:v>
                </c:pt>
              </c:strCache>
            </c:strRef>
          </c:tx>
          <c:spPr>
            <a:solidFill>
              <a:srgbClr val="4D42A4"/>
            </a:solidFill>
            <a:ln>
              <a:noFill/>
            </a:ln>
            <a:effectLst/>
          </c:spPr>
          <c:invertIfNegative val="0"/>
          <c:cat>
            <c:strRef>
              <c:f>'GF Dashboard'!$B$12:$B$22</c:f>
              <c:strCache>
                <c:ptCount val="11"/>
                <c:pt idx="0">
                  <c:v>FEB 24</c:v>
                </c:pt>
                <c:pt idx="1">
                  <c:v>MÄR 24</c:v>
                </c:pt>
                <c:pt idx="2">
                  <c:v>APR 24</c:v>
                </c:pt>
                <c:pt idx="3">
                  <c:v>MAI 24</c:v>
                </c:pt>
                <c:pt idx="4">
                  <c:v>JUN 24</c:v>
                </c:pt>
                <c:pt idx="5">
                  <c:v>JUL 24</c:v>
                </c:pt>
                <c:pt idx="6">
                  <c:v>AUG 24</c:v>
                </c:pt>
                <c:pt idx="7">
                  <c:v>SEP 24</c:v>
                </c:pt>
                <c:pt idx="8">
                  <c:v>OKT 24</c:v>
                </c:pt>
                <c:pt idx="9">
                  <c:v>NOV 24</c:v>
                </c:pt>
                <c:pt idx="10">
                  <c:v>DEZ 24</c:v>
                </c:pt>
              </c:strCache>
            </c:strRef>
          </c:cat>
          <c:val>
            <c:numRef>
              <c:f>'GF Dashboard'!$G$12:$G$22</c:f>
              <c:numCache>
                <c:formatCode>0.0%</c:formatCode>
                <c:ptCount val="11"/>
                <c:pt idx="0">
                  <c:v>8.1081081081081086E-2</c:v>
                </c:pt>
                <c:pt idx="1">
                  <c:v>7.4999999999999997E-2</c:v>
                </c:pt>
                <c:pt idx="2">
                  <c:v>6.9767441860465115E-2</c:v>
                </c:pt>
                <c:pt idx="3">
                  <c:v>6.5217391304347824E-2</c:v>
                </c:pt>
                <c:pt idx="4">
                  <c:v>6.1224489795918366E-2</c:v>
                </c:pt>
                <c:pt idx="5">
                  <c:v>5.7692307692307696E-2</c:v>
                </c:pt>
                <c:pt idx="6">
                  <c:v>5.4545454545454543E-2</c:v>
                </c:pt>
                <c:pt idx="7">
                  <c:v>5.1724137931034482E-2</c:v>
                </c:pt>
                <c:pt idx="8">
                  <c:v>4.9180327868852458E-2</c:v>
                </c:pt>
                <c:pt idx="9">
                  <c:v>4.6875E-2</c:v>
                </c:pt>
                <c:pt idx="10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1-0548-B677-BAA5EAB212FB}"/>
            </c:ext>
          </c:extLst>
        </c:ser>
        <c:ser>
          <c:idx val="2"/>
          <c:order val="2"/>
          <c:tx>
            <c:strRef>
              <c:f>'GF Dashboard'!$H$10</c:f>
              <c:strCache>
                <c:ptCount val="1"/>
                <c:pt idx="0">
                  <c:v>DURCHSCHNITTL. AUFTRAGSWERT WACHSTUM  ( % )</c:v>
                </c:pt>
              </c:strCache>
            </c:strRef>
          </c:tx>
          <c:spPr>
            <a:solidFill>
              <a:srgbClr val="00C1B8"/>
            </a:solidFill>
            <a:ln>
              <a:noFill/>
            </a:ln>
            <a:effectLst/>
          </c:spPr>
          <c:invertIfNegative val="0"/>
          <c:cat>
            <c:strRef>
              <c:f>'GF Dashboard'!$B$12:$B$22</c:f>
              <c:strCache>
                <c:ptCount val="11"/>
                <c:pt idx="0">
                  <c:v>FEB 24</c:v>
                </c:pt>
                <c:pt idx="1">
                  <c:v>MÄR 24</c:v>
                </c:pt>
                <c:pt idx="2">
                  <c:v>APR 24</c:v>
                </c:pt>
                <c:pt idx="3">
                  <c:v>MAI 24</c:v>
                </c:pt>
                <c:pt idx="4">
                  <c:v>JUN 24</c:v>
                </c:pt>
                <c:pt idx="5">
                  <c:v>JUL 24</c:v>
                </c:pt>
                <c:pt idx="6">
                  <c:v>AUG 24</c:v>
                </c:pt>
                <c:pt idx="7">
                  <c:v>SEP 24</c:v>
                </c:pt>
                <c:pt idx="8">
                  <c:v>OKT 24</c:v>
                </c:pt>
                <c:pt idx="9">
                  <c:v>NOV 24</c:v>
                </c:pt>
                <c:pt idx="10">
                  <c:v>DEZ 24</c:v>
                </c:pt>
              </c:strCache>
            </c:strRef>
          </c:cat>
          <c:val>
            <c:numRef>
              <c:f>'GF Dashboard'!$H$12:$H$22</c:f>
              <c:numCache>
                <c:formatCode>0.0%</c:formatCode>
                <c:ptCount val="11"/>
                <c:pt idx="0">
                  <c:v>0.1111111111111111</c:v>
                </c:pt>
                <c:pt idx="1">
                  <c:v>-0.33333333333333331</c:v>
                </c:pt>
                <c:pt idx="2">
                  <c:v>-0.1</c:v>
                </c:pt>
                <c:pt idx="3">
                  <c:v>-0.16666666666666666</c:v>
                </c:pt>
                <c:pt idx="4">
                  <c:v>-0.25333333333333335</c:v>
                </c:pt>
                <c:pt idx="5">
                  <c:v>0.42857142857142855</c:v>
                </c:pt>
                <c:pt idx="6">
                  <c:v>0.375</c:v>
                </c:pt>
                <c:pt idx="7">
                  <c:v>-9.0909090909090912E-2</c:v>
                </c:pt>
                <c:pt idx="8">
                  <c:v>-0.1</c:v>
                </c:pt>
                <c:pt idx="9">
                  <c:v>-0.16666666666666666</c:v>
                </c:pt>
                <c:pt idx="10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1-0548-B677-BAA5EAB2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600" b="1"/>
              <a:t>PRODUKT ÜBERSICHT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'Finanz Dashboard'!$C$11:$C$12</c:f>
              <c:strCache>
                <c:ptCount val="2"/>
                <c:pt idx="0">
                  <c:v>1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Base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E31-6E4A-B185-E88C4EBBF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Dashboard'!$C$13:$C$16</c:f>
              <c:numCache>
                <c:formatCode>_-* #,##0.00\ [$€-407]_-;\-* #,##0.00\ [$€-407]_-;_-* "-"??\ [$€-407]_-;_-@_-</c:formatCode>
                <c:ptCount val="4"/>
                <c:pt idx="0">
                  <c:v>236047</c:v>
                </c:pt>
                <c:pt idx="1">
                  <c:v>373060</c:v>
                </c:pt>
                <c:pt idx="2">
                  <c:v>224132</c:v>
                </c:pt>
                <c:pt idx="3">
                  <c:v>269305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1-6E4A-B185-E88C4EBBFDAB}"/>
            </c:ext>
          </c:extLst>
        </c:ser>
        <c:ser>
          <c:idx val="1"/>
          <c:order val="1"/>
          <c:tx>
            <c:strRef>
              <c:f>'Finanz Dashboard'!$D$11:$D$12</c:f>
              <c:strCache>
                <c:ptCount val="2"/>
                <c:pt idx="0">
                  <c:v>1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Dashboard'!$D$13:$D$16</c:f>
              <c:numCache>
                <c:formatCode>_-* #,##0.00\ [$€-407]_-;\-* #,##0.00\ [$€-407]_-;_-* "-"??\ [$€-407]_-;_-@_-</c:formatCode>
                <c:ptCount val="4"/>
                <c:pt idx="0">
                  <c:v>328554</c:v>
                </c:pt>
                <c:pt idx="1">
                  <c:v>238136</c:v>
                </c:pt>
                <c:pt idx="2">
                  <c:v>300822</c:v>
                </c:pt>
                <c:pt idx="3">
                  <c:v>315337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1-6E4A-B185-E88C4EBBFDAB}"/>
            </c:ext>
          </c:extLst>
        </c:ser>
        <c:ser>
          <c:idx val="2"/>
          <c:order val="2"/>
          <c:tx>
            <c:strRef>
              <c:f>'Finanz Dashboard'!$E$11:$E$12</c:f>
              <c:strCache>
                <c:ptCount val="2"/>
                <c:pt idx="0">
                  <c:v>2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Dashboard'!$E$13:$E$16</c:f>
              <c:numCache>
                <c:formatCode>_-* #,##0.00\ [$€-407]_-;\-* #,##0.00\ [$€-407]_-;_-* "-"??\ [$€-407]_-;_-@_-</c:formatCode>
                <c:ptCount val="4"/>
                <c:pt idx="0">
                  <c:v>350156</c:v>
                </c:pt>
                <c:pt idx="1">
                  <c:v>369399</c:v>
                </c:pt>
                <c:pt idx="2">
                  <c:v>278834</c:v>
                </c:pt>
                <c:pt idx="3">
                  <c:v>264277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1-6E4A-B185-E88C4EBBFDAB}"/>
            </c:ext>
          </c:extLst>
        </c:ser>
        <c:ser>
          <c:idx val="3"/>
          <c:order val="3"/>
          <c:tx>
            <c:strRef>
              <c:f>'Finanz Dashboard'!$F$11:$F$12</c:f>
              <c:strCache>
                <c:ptCount val="2"/>
                <c:pt idx="0">
                  <c:v>2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Dashboard'!$F$13:$F$16</c:f>
              <c:numCache>
                <c:formatCode>_-* #,##0.00\ [$€-407]_-;\-* #,##0.00\ [$€-407]_-;_-* "-"??\ [$€-407]_-;_-@_-</c:formatCode>
                <c:ptCount val="4"/>
                <c:pt idx="0">
                  <c:v>370834</c:v>
                </c:pt>
                <c:pt idx="1">
                  <c:v>247324</c:v>
                </c:pt>
                <c:pt idx="2">
                  <c:v>237385</c:v>
                </c:pt>
                <c:pt idx="3">
                  <c:v>245048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1-6E4A-B185-E88C4EBBFDAB}"/>
            </c:ext>
          </c:extLst>
        </c:ser>
        <c:ser>
          <c:idx val="4"/>
          <c:order val="4"/>
          <c:tx>
            <c:strRef>
              <c:f>'Finanz Dashboard'!$G$11:$G$12</c:f>
              <c:strCache>
                <c:ptCount val="2"/>
                <c:pt idx="0">
                  <c:v>3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Dashboard'!$G$13:$G$16</c:f>
              <c:numCache>
                <c:formatCode>_-* #,##0.00\ [$€-407]_-;\-* #,##0.00\ [$€-407]_-;_-* "-"??\ [$€-407]_-;_-@_-</c:formatCode>
                <c:ptCount val="4"/>
                <c:pt idx="0">
                  <c:v>229432</c:v>
                </c:pt>
                <c:pt idx="1">
                  <c:v>321904</c:v>
                </c:pt>
                <c:pt idx="2">
                  <c:v>230496</c:v>
                </c:pt>
                <c:pt idx="3">
                  <c:v>254328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31-6E4A-B185-E88C4EBBFDAB}"/>
            </c:ext>
          </c:extLst>
        </c:ser>
        <c:ser>
          <c:idx val="5"/>
          <c:order val="5"/>
          <c:tx>
            <c:strRef>
              <c:f>'Finanz Dashboard'!$H$11:$H$12</c:f>
              <c:strCache>
                <c:ptCount val="2"/>
                <c:pt idx="0">
                  <c:v>3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Dashboard'!$H$13:$H$16</c:f>
              <c:numCache>
                <c:formatCode>_-* #,##0.00\ [$€-407]_-;\-* #,##0.00\ [$€-407]_-;_-* "-"??\ [$€-407]_-;_-@_-</c:formatCode>
                <c:ptCount val="4"/>
                <c:pt idx="0">
                  <c:v>330368</c:v>
                </c:pt>
                <c:pt idx="1">
                  <c:v>279114</c:v>
                </c:pt>
                <c:pt idx="2">
                  <c:v>219257</c:v>
                </c:pt>
                <c:pt idx="3">
                  <c:v>361880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31-6E4A-B185-E88C4EBBFDAB}"/>
            </c:ext>
          </c:extLst>
        </c:ser>
        <c:ser>
          <c:idx val="6"/>
          <c:order val="6"/>
          <c:tx>
            <c:strRef>
              <c:f>'Finanz Dashboard'!$I$11:$I$12</c:f>
              <c:strCache>
                <c:ptCount val="2"/>
                <c:pt idx="0">
                  <c:v>4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Dashboard'!$I$13:$I$16</c:f>
              <c:numCache>
                <c:formatCode>_-* #,##0.00\ [$€-407]_-;\-* #,##0.00\ [$€-407]_-;_-* "-"??\ [$€-407]_-;_-@_-</c:formatCode>
                <c:ptCount val="4"/>
                <c:pt idx="0">
                  <c:v>238175</c:v>
                </c:pt>
                <c:pt idx="1">
                  <c:v>202721</c:v>
                </c:pt>
                <c:pt idx="2">
                  <c:v>253279</c:v>
                </c:pt>
                <c:pt idx="3">
                  <c:v>211847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31-6E4A-B185-E88C4EBBFDAB}"/>
            </c:ext>
          </c:extLst>
        </c:ser>
        <c:ser>
          <c:idx val="7"/>
          <c:order val="7"/>
          <c:tx>
            <c:strRef>
              <c:f>'Finanz Dashboard'!$J$11:$J$12</c:f>
              <c:strCache>
                <c:ptCount val="2"/>
                <c:pt idx="0">
                  <c:v>4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Dashboard'!$J$13:$J$16</c:f>
              <c:numCache>
                <c:formatCode>_-* #,##0.00\ [$€-407]_-;\-* #,##0.00\ [$€-407]_-;_-* "-"??\ [$€-407]_-;_-@_-</c:formatCode>
                <c:ptCount val="4"/>
                <c:pt idx="0">
                  <c:v>266070</c:v>
                </c:pt>
                <c:pt idx="1">
                  <c:v>353563</c:v>
                </c:pt>
                <c:pt idx="2">
                  <c:v>312586</c:v>
                </c:pt>
                <c:pt idx="3">
                  <c:v>306970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31-6E4A-B185-E88C4EBBFDAB}"/>
            </c:ext>
          </c:extLst>
        </c:ser>
        <c:ser>
          <c:idx val="8"/>
          <c:order val="8"/>
          <c:tx>
            <c:strRef>
              <c:f>'Finanz Dashboard'!$K$11:$K$12</c:f>
              <c:strCache>
                <c:ptCount val="2"/>
                <c:pt idx="0">
                  <c:v>5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Dashboard'!$K$13:$K$16</c:f>
              <c:numCache>
                <c:formatCode>_-* #,##0.00\ [$€-407]_-;\-* #,##0.00\ [$€-407]_-;_-* "-"??\ [$€-407]_-;_-@_-</c:formatCode>
                <c:ptCount val="4"/>
                <c:pt idx="0">
                  <c:v>209115</c:v>
                </c:pt>
                <c:pt idx="1">
                  <c:v>317489</c:v>
                </c:pt>
                <c:pt idx="2">
                  <c:v>203571</c:v>
                </c:pt>
                <c:pt idx="3">
                  <c:v>339945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31-6E4A-B185-E88C4EBBFDAB}"/>
            </c:ext>
          </c:extLst>
        </c:ser>
        <c:ser>
          <c:idx val="9"/>
          <c:order val="9"/>
          <c:tx>
            <c:strRef>
              <c:f>'Finanz Dashboard'!$L$11:$L$12</c:f>
              <c:strCache>
                <c:ptCount val="2"/>
                <c:pt idx="0">
                  <c:v>5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Dashboard'!$B$13:$B$16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Dashboard'!$L$13:$L$16</c:f>
              <c:numCache>
                <c:formatCode>_-* #,##0.00\ [$€-407]_-;\-* #,##0.00\ [$€-407]_-;_-* "-"??\ [$€-407]_-;_-@_-</c:formatCode>
                <c:ptCount val="4"/>
                <c:pt idx="0">
                  <c:v>217289</c:v>
                </c:pt>
                <c:pt idx="1">
                  <c:v>312312</c:v>
                </c:pt>
                <c:pt idx="2">
                  <c:v>203487</c:v>
                </c:pt>
                <c:pt idx="3">
                  <c:v>374445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31-6E4A-B185-E88C4EBBF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893152"/>
        <c:axId val="167893712"/>
      </c:barChart>
      <c:catAx>
        <c:axId val="16789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67893712"/>
        <c:crosses val="autoZero"/>
        <c:auto val="1"/>
        <c:lblAlgn val="ctr"/>
        <c:lblOffset val="100"/>
        <c:noMultiLvlLbl val="0"/>
      </c:catAx>
      <c:valAx>
        <c:axId val="16789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7]_-;\-* #,##0.00\ [$€-407]_-;_-* &quot;-&quot;??\ [$€-407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6789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1000"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600" b="1"/>
              <a:t>VERTRIEBSMITARBEITER ÜBERSICHT</a:t>
            </a:r>
          </a:p>
        </c:rich>
      </c:tx>
      <c:layout>
        <c:manualLayout>
          <c:xMode val="edge"/>
          <c:yMode val="edge"/>
          <c:x val="0.4619231251072991"/>
          <c:y val="2.317116839612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'Finanz Dashboard'!$C$33:$C$34</c:f>
              <c:strCache>
                <c:ptCount val="2"/>
                <c:pt idx="0">
                  <c:v>VERTRIEBLER 1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Dashboard'!$C$35:$C$38</c:f>
              <c:numCache>
                <c:formatCode>_-* #,##0.00\ [$€-407]_-;\-* #,##0.00\ [$€-407]_-;_-* "-"??\ [$€-407]_-;_-@_-</c:formatCode>
                <c:ptCount val="4"/>
                <c:pt idx="0">
                  <c:v>36047</c:v>
                </c:pt>
                <c:pt idx="1">
                  <c:v>173060</c:v>
                </c:pt>
                <c:pt idx="2">
                  <c:v>24132</c:v>
                </c:pt>
                <c:pt idx="3">
                  <c:v>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F-C24C-8A4B-325AC93942DE}"/>
            </c:ext>
          </c:extLst>
        </c:ser>
        <c:ser>
          <c:idx val="1"/>
          <c:order val="1"/>
          <c:tx>
            <c:strRef>
              <c:f>'Finanz Dashboard'!$D$33:$D$34</c:f>
              <c:strCache>
                <c:ptCount val="2"/>
                <c:pt idx="0">
                  <c:v>VERTRIEBLER 1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Dashboard'!$D$35:$D$38</c:f>
              <c:numCache>
                <c:formatCode>_-* #,##0.00\ [$€-407]_-;\-* #,##0.00\ [$€-407]_-;_-* "-"??\ [$€-407]_-;_-@_-</c:formatCode>
                <c:ptCount val="4"/>
                <c:pt idx="0">
                  <c:v>128554</c:v>
                </c:pt>
                <c:pt idx="1">
                  <c:v>38136</c:v>
                </c:pt>
                <c:pt idx="2">
                  <c:v>100822</c:v>
                </c:pt>
                <c:pt idx="3">
                  <c:v>115337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F-C24C-8A4B-325AC93942DE}"/>
            </c:ext>
          </c:extLst>
        </c:ser>
        <c:ser>
          <c:idx val="2"/>
          <c:order val="2"/>
          <c:tx>
            <c:strRef>
              <c:f>'Finanz Dashboard'!$E$33:$E$34</c:f>
              <c:strCache>
                <c:ptCount val="2"/>
                <c:pt idx="0">
                  <c:v>VERTRIEBLER 2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Dashboard'!$E$35:$E$38</c:f>
              <c:numCache>
                <c:formatCode>_-* #,##0.00\ [$€-407]_-;\-* #,##0.00\ [$€-407]_-;_-* "-"??\ [$€-407]_-;_-@_-</c:formatCode>
                <c:ptCount val="4"/>
                <c:pt idx="0">
                  <c:v>550156</c:v>
                </c:pt>
                <c:pt idx="1">
                  <c:v>569399</c:v>
                </c:pt>
                <c:pt idx="2">
                  <c:v>478834</c:v>
                </c:pt>
                <c:pt idx="3">
                  <c:v>464277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F-C24C-8A4B-325AC93942DE}"/>
            </c:ext>
          </c:extLst>
        </c:ser>
        <c:ser>
          <c:idx val="3"/>
          <c:order val="3"/>
          <c:tx>
            <c:strRef>
              <c:f>'Finanz Dashboard'!$F$33:$F$34</c:f>
              <c:strCache>
                <c:ptCount val="2"/>
                <c:pt idx="0">
                  <c:v>VERTRIEBLER 2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9463759575721863E-3"/>
                  <c:y val="1.2224938875305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BF-C24C-8A4B-325AC9394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Dashboard'!$F$35:$F$38</c:f>
              <c:numCache>
                <c:formatCode>_-* #,##0.00\ [$€-407]_-;\-* #,##0.00\ [$€-407]_-;_-* "-"??\ [$€-407]_-;_-@_-</c:formatCode>
                <c:ptCount val="4"/>
                <c:pt idx="0">
                  <c:v>570834</c:v>
                </c:pt>
                <c:pt idx="1">
                  <c:v>447324</c:v>
                </c:pt>
                <c:pt idx="2">
                  <c:v>437385</c:v>
                </c:pt>
                <c:pt idx="3">
                  <c:v>445048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BF-C24C-8A4B-325AC93942DE}"/>
            </c:ext>
          </c:extLst>
        </c:ser>
        <c:ser>
          <c:idx val="4"/>
          <c:order val="4"/>
          <c:tx>
            <c:strRef>
              <c:f>'Finanz Dashboard'!$G$33:$G$34</c:f>
              <c:strCache>
                <c:ptCount val="2"/>
                <c:pt idx="0">
                  <c:v>VERTRIEBLER 3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8927519151444592E-3"/>
                  <c:y val="7.3349633251833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BF-C24C-8A4B-325AC9394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Dashboard'!$G$35:$G$38</c:f>
              <c:numCache>
                <c:formatCode>_-* #,##0.00\ [$€-407]_-;\-* #,##0.00\ [$€-407]_-;_-* "-"??\ [$€-407]_-;_-@_-</c:formatCode>
                <c:ptCount val="4"/>
                <c:pt idx="0">
                  <c:v>179432</c:v>
                </c:pt>
                <c:pt idx="1">
                  <c:v>271904</c:v>
                </c:pt>
                <c:pt idx="2">
                  <c:v>180496</c:v>
                </c:pt>
                <c:pt idx="3">
                  <c:v>204328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BF-C24C-8A4B-325AC93942DE}"/>
            </c:ext>
          </c:extLst>
        </c:ser>
        <c:ser>
          <c:idx val="5"/>
          <c:order val="5"/>
          <c:tx>
            <c:strRef>
              <c:f>'Finanz Dashboard'!$H$33:$H$34</c:f>
              <c:strCache>
                <c:ptCount val="2"/>
                <c:pt idx="0">
                  <c:v>VERTRIEBLER 3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Dashboard'!$H$35:$H$38</c:f>
              <c:numCache>
                <c:formatCode>_-* #,##0.00\ [$€-407]_-;\-* #,##0.00\ [$€-407]_-;_-* "-"??\ [$€-407]_-;_-@_-</c:formatCode>
                <c:ptCount val="4"/>
                <c:pt idx="0">
                  <c:v>280368</c:v>
                </c:pt>
                <c:pt idx="1">
                  <c:v>229114</c:v>
                </c:pt>
                <c:pt idx="2">
                  <c:v>169257</c:v>
                </c:pt>
                <c:pt idx="3">
                  <c:v>311880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BF-C24C-8A4B-325AC93942DE}"/>
            </c:ext>
          </c:extLst>
        </c:ser>
        <c:ser>
          <c:idx val="6"/>
          <c:order val="6"/>
          <c:tx>
            <c:strRef>
              <c:f>'Finanz Dashboard'!$I$33:$I$34</c:f>
              <c:strCache>
                <c:ptCount val="2"/>
                <c:pt idx="0">
                  <c:v>VERTRIEBLER 4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Dashboard'!$I$35:$I$38</c:f>
              <c:numCache>
                <c:formatCode>_-* #,##0.00\ [$€-407]_-;\-* #,##0.00\ [$€-407]_-;_-* "-"??\ [$€-407]_-;_-@_-</c:formatCode>
                <c:ptCount val="4"/>
                <c:pt idx="0">
                  <c:v>138175</c:v>
                </c:pt>
                <c:pt idx="1">
                  <c:v>102721</c:v>
                </c:pt>
                <c:pt idx="2">
                  <c:v>153279</c:v>
                </c:pt>
                <c:pt idx="3">
                  <c:v>111847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BF-C24C-8A4B-325AC93942DE}"/>
            </c:ext>
          </c:extLst>
        </c:ser>
        <c:ser>
          <c:idx val="7"/>
          <c:order val="7"/>
          <c:tx>
            <c:strRef>
              <c:f>'Finanz Dashboard'!$J$33:$J$34</c:f>
              <c:strCache>
                <c:ptCount val="2"/>
                <c:pt idx="0">
                  <c:v>VERTRIEBLER 4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Dashboard'!$J$35:$J$38</c:f>
              <c:numCache>
                <c:formatCode>_-* #,##0.00\ [$€-407]_-;\-* #,##0.00\ [$€-407]_-;_-* "-"??\ [$€-407]_-;_-@_-</c:formatCode>
                <c:ptCount val="4"/>
                <c:pt idx="0">
                  <c:v>166070</c:v>
                </c:pt>
                <c:pt idx="1">
                  <c:v>253563</c:v>
                </c:pt>
                <c:pt idx="2">
                  <c:v>212586</c:v>
                </c:pt>
                <c:pt idx="3">
                  <c:v>206970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F-C24C-8A4B-325AC93942DE}"/>
            </c:ext>
          </c:extLst>
        </c:ser>
        <c:ser>
          <c:idx val="8"/>
          <c:order val="8"/>
          <c:tx>
            <c:strRef>
              <c:f>'Finanz Dashboard'!$K$33:$K$34</c:f>
              <c:strCache>
                <c:ptCount val="2"/>
                <c:pt idx="0">
                  <c:v>VERTRIEBLER 5</c:v>
                </c:pt>
                <c:pt idx="1">
                  <c:v>GESCHÄTZTER UMSATZ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3034767236299785E-3"/>
                  <c:y val="-9.7799511002445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BF-C24C-8A4B-325AC93942DE}"/>
                </c:ext>
              </c:extLst>
            </c:dLbl>
            <c:dLbl>
              <c:idx val="1"/>
              <c:layout>
                <c:manualLayout>
                  <c:x val="-7.0713022981732472E-3"/>
                  <c:y val="2.44498777506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BF-C24C-8A4B-325AC93942DE}"/>
                </c:ext>
              </c:extLst>
            </c:dLbl>
            <c:dLbl>
              <c:idx val="2"/>
              <c:layout>
                <c:manualLayout>
                  <c:x val="-1.1785503830288745E-2"/>
                  <c:y val="9.779951100244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BF-C24C-8A4B-325AC9394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Dashboard'!$K$35:$K$38</c:f>
              <c:numCache>
                <c:formatCode>_-* #,##0.00\ [$€-407]_-;\-* #,##0.00\ [$€-407]_-;_-* "-"??\ [$€-407]_-;_-@_-</c:formatCode>
                <c:ptCount val="4"/>
                <c:pt idx="0">
                  <c:v>359115</c:v>
                </c:pt>
                <c:pt idx="1">
                  <c:v>467489</c:v>
                </c:pt>
                <c:pt idx="2">
                  <c:v>353571</c:v>
                </c:pt>
                <c:pt idx="3">
                  <c:v>489945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BF-C24C-8A4B-325AC93942DE}"/>
            </c:ext>
          </c:extLst>
        </c:ser>
        <c:ser>
          <c:idx val="9"/>
          <c:order val="9"/>
          <c:tx>
            <c:strRef>
              <c:f>'Finanz Dashboard'!$L$33:$L$34</c:f>
              <c:strCache>
                <c:ptCount val="2"/>
                <c:pt idx="0">
                  <c:v>VERTRIEBLER 5</c:v>
                </c:pt>
                <c:pt idx="1">
                  <c:v>EINGETROFFENER UMSATZ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034767236298918E-3"/>
                  <c:y val="2.4450840344223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652327637006481E-2"/>
                      <c:h val="4.2188360318040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20BF-C24C-8A4B-325AC93942DE}"/>
                </c:ext>
              </c:extLst>
            </c:dLbl>
            <c:dLbl>
              <c:idx val="1"/>
              <c:layout>
                <c:manualLayout>
                  <c:x val="6.4820271066588098E-3"/>
                  <c:y val="-4.8899755501222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BF-C24C-8A4B-325AC93942DE}"/>
                </c:ext>
              </c:extLst>
            </c:dLbl>
            <c:dLbl>
              <c:idx val="2"/>
              <c:layout>
                <c:manualLayout>
                  <c:x val="5.3034767236297626E-3"/>
                  <c:y val="1.2224938875305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BF-C24C-8A4B-325AC9394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'Finanz Dashboard'!$B$35:$B$38</c:f>
              <c:strCache>
                <c:ptCount val="4"/>
                <c:pt idx="0">
                  <c:v>2024 Q1</c:v>
                </c:pt>
                <c:pt idx="1">
                  <c:v>2024 Q2</c:v>
                </c:pt>
                <c:pt idx="2">
                  <c:v>2024 Q3</c:v>
                </c:pt>
                <c:pt idx="3">
                  <c:v>2024 Q4</c:v>
                </c:pt>
              </c:strCache>
            </c:strRef>
          </c:cat>
          <c:val>
            <c:numRef>
              <c:f>'Finanz Dashboard'!$L$35:$L$38</c:f>
              <c:numCache>
                <c:formatCode>_-* #,##0.00\ [$€-407]_-;\-* #,##0.00\ [$€-407]_-;_-* "-"??\ [$€-407]_-;_-@_-</c:formatCode>
                <c:ptCount val="4"/>
                <c:pt idx="0">
                  <c:v>367289</c:v>
                </c:pt>
                <c:pt idx="1">
                  <c:v>462312</c:v>
                </c:pt>
                <c:pt idx="2">
                  <c:v>353487</c:v>
                </c:pt>
                <c:pt idx="3">
                  <c:v>524445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0BF-C24C-8A4B-325AC939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2093616"/>
        <c:axId val="252094176"/>
      </c:barChart>
      <c:catAx>
        <c:axId val="25209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252094176"/>
        <c:crosses val="autoZero"/>
        <c:auto val="1"/>
        <c:lblAlgn val="ctr"/>
        <c:lblOffset val="100"/>
        <c:noMultiLvlLbl val="0"/>
      </c:catAx>
      <c:valAx>
        <c:axId val="2520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7]_-;\-* #,##0.00\ [$€-407]_-;_-* &quot;-&quot;??\ [$€-407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25209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1000"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s-IS" sz="1600" b="1">
                <a:latin typeface="Century Gothic" panose="020B0502020202020204" pitchFamily="34" charset="0"/>
              </a:rPr>
              <a:t>REGIONALE ÜBERSICHT</a:t>
            </a:r>
          </a:p>
        </c:rich>
      </c:tx>
      <c:layout>
        <c:manualLayout>
          <c:xMode val="edge"/>
          <c:yMode val="edge"/>
          <c:x val="2.6837209302325599E-2"/>
          <c:y val="4.1769041769041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7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DD6-8C40-B9D6-0812806175B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DD6-8C40-B9D6-0812806175B7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DD6-8C40-B9D6-0812806175B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DD6-8C40-B9D6-0812806175B7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DD6-8C40-B9D6-0812806175B7}"/>
              </c:ext>
            </c:extLst>
          </c:dPt>
          <c:cat>
            <c:strRef>
              <c:f>'Finanz Dashboard'!$H$94:$L$94</c:f>
              <c:strCache>
                <c:ptCount val="5"/>
                <c:pt idx="0">
                  <c:v>BERLIN</c:v>
                </c:pt>
                <c:pt idx="1">
                  <c:v>OSTDEUTSCHLAND</c:v>
                </c:pt>
                <c:pt idx="2">
                  <c:v>WESTDEUTSCHLAND</c:v>
                </c:pt>
                <c:pt idx="3">
                  <c:v>SCHWEIZ</c:v>
                </c:pt>
                <c:pt idx="4">
                  <c:v>AUSTRIA</c:v>
                </c:pt>
              </c:strCache>
            </c:strRef>
          </c:cat>
          <c:val>
            <c:numRef>
              <c:f>'Finanz Dashboard'!$H$95:$L$95</c:f>
              <c:numCache>
                <c:formatCode>_("€"* #,##0.00_);_("€"* \(#,##0.00\);_("€"* "-"??_);_(@_)</c:formatCode>
                <c:ptCount val="5"/>
                <c:pt idx="0">
                  <c:v>1582849</c:v>
                </c:pt>
                <c:pt idx="1">
                  <c:v>1400591</c:v>
                </c:pt>
                <c:pt idx="2">
                  <c:v>790619</c:v>
                </c:pt>
                <c:pt idx="3">
                  <c:v>1739189</c:v>
                </c:pt>
                <c:pt idx="4">
                  <c:v>307533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2DD6-8C40-B9D6-081280617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s-IS" sz="1600" b="1"/>
              <a:t>PRODUKT UMSATZ: GESCHÄTZT vs. EINGETROFFEN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'Finanz Dashboard'!$B$79</c:f>
              <c:strCache>
                <c:ptCount val="1"/>
                <c:pt idx="0">
                  <c:v>2024</c:v>
                </c:pt>
              </c:strCache>
            </c:strRef>
          </c:tx>
          <c:spPr>
            <a:ln w="31750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7"/>
            <c:spPr>
              <a:solidFill>
                <a:srgbClr val="92D050"/>
              </a:solidFill>
              <a:ln w="0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17"/>
              <c:spPr>
                <a:solidFill>
                  <a:schemeClr val="tx1">
                    <a:lumMod val="50000"/>
                    <a:lumOff val="50000"/>
                  </a:schemeClr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A6-2142-A557-933E4B770622}"/>
              </c:ext>
            </c:extLst>
          </c:dPt>
          <c:dPt>
            <c:idx val="1"/>
            <c:marker>
              <c:symbol val="circle"/>
              <c:size val="17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0">
                  <a:solidFill>
                    <a:schemeClr val="bg1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8A6-2142-A557-933E4B770622}"/>
              </c:ext>
            </c:extLst>
          </c:dPt>
          <c:dPt>
            <c:idx val="2"/>
            <c:marker>
              <c:symbol val="circle"/>
              <c:size val="17"/>
              <c:spPr>
                <a:solidFill>
                  <a:schemeClr val="tx1"/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8A6-2142-A557-933E4B770622}"/>
              </c:ext>
            </c:extLst>
          </c:dPt>
          <c:dPt>
            <c:idx val="3"/>
            <c:marker>
              <c:symbol val="circle"/>
              <c:size val="17"/>
              <c:spPr>
                <a:solidFill>
                  <a:schemeClr val="tx2">
                    <a:lumMod val="20000"/>
                    <a:lumOff val="80000"/>
                  </a:schemeClr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8A6-2142-A557-933E4B770622}"/>
              </c:ext>
            </c:extLst>
          </c:dPt>
          <c:dPt>
            <c:idx val="4"/>
            <c:marker>
              <c:symbol val="circle"/>
              <c:size val="17"/>
              <c:spPr>
                <a:solidFill>
                  <a:schemeClr val="tx2"/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8A6-2142-A557-933E4B770622}"/>
              </c:ext>
            </c:extLst>
          </c:dPt>
          <c:dPt>
            <c:idx val="5"/>
            <c:marker>
              <c:symbol val="circle"/>
              <c:size val="17"/>
              <c:spPr>
                <a:solidFill>
                  <a:schemeClr val="tx1"/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8A6-2142-A557-933E4B770622}"/>
              </c:ext>
            </c:extLst>
          </c:dPt>
          <c:dPt>
            <c:idx val="6"/>
            <c:marker>
              <c:symbol val="circle"/>
              <c:size val="17"/>
              <c:spPr>
                <a:solidFill>
                  <a:schemeClr val="tx1">
                    <a:lumMod val="50000"/>
                    <a:lumOff val="50000"/>
                  </a:schemeClr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8A6-2142-A557-933E4B770622}"/>
              </c:ext>
            </c:extLst>
          </c:dPt>
          <c:dPt>
            <c:idx val="7"/>
            <c:marker>
              <c:symbol val="circle"/>
              <c:size val="17"/>
              <c:spPr>
                <a:solidFill>
                  <a:schemeClr val="tx2">
                    <a:lumMod val="20000"/>
                    <a:lumOff val="80000"/>
                  </a:schemeClr>
                </a:solidFill>
                <a:ln w="0">
                  <a:solidFill>
                    <a:schemeClr val="accent1">
                      <a:lumMod val="20000"/>
                      <a:lumOff val="80000"/>
                    </a:schemeClr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A6-2142-A557-933E4B770622}"/>
              </c:ext>
            </c:extLst>
          </c:dPt>
          <c:dPt>
            <c:idx val="8"/>
            <c:marker>
              <c:symbol val="circle"/>
              <c:size val="17"/>
              <c:spPr>
                <a:solidFill>
                  <a:schemeClr val="tx1"/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8A6-2142-A557-933E4B770622}"/>
              </c:ext>
            </c:extLst>
          </c:dPt>
          <c:dPt>
            <c:idx val="9"/>
            <c:marker>
              <c:symbol val="circle"/>
              <c:size val="17"/>
              <c:spPr>
                <a:solidFill>
                  <a:schemeClr val="tx2">
                    <a:lumMod val="20000"/>
                    <a:lumOff val="80000"/>
                  </a:schemeClr>
                </a:solidFill>
                <a:ln w="0">
                  <a:solidFill>
                    <a:schemeClr val="tx2">
                      <a:lumMod val="20000"/>
                      <a:lumOff val="80000"/>
                    </a:schemeClr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8A6-2142-A557-933E4B770622}"/>
              </c:ext>
            </c:extLst>
          </c:dPt>
          <c:dPt>
            <c:idx val="10"/>
            <c:marker>
              <c:symbol val="circle"/>
              <c:size val="17"/>
              <c:spPr>
                <a:solidFill>
                  <a:srgbClr val="FF0000"/>
                </a:solidFill>
                <a:ln w="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bg1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8A6-2142-A557-933E4B770622}"/>
              </c:ext>
            </c:extLst>
          </c:dPt>
          <c:dLbls>
            <c:spPr>
              <a:solidFill>
                <a:schemeClr val="bg1">
                  <a:alpha val="54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'Finanz Dashboard'!$C$77:$L$78</c:f>
              <c:multiLvlStrCache>
                <c:ptCount val="10"/>
                <c:lvl>
                  <c:pt idx="0">
                    <c:v>PRODUKT 1</c:v>
                  </c:pt>
                  <c:pt idx="1">
                    <c:v>PRODUKT 2</c:v>
                  </c:pt>
                  <c:pt idx="2">
                    <c:v>PRODUKT 3</c:v>
                  </c:pt>
                  <c:pt idx="3">
                    <c:v>PRODUKT 4</c:v>
                  </c:pt>
                  <c:pt idx="4">
                    <c:v>PRODUKT 5</c:v>
                  </c:pt>
                  <c:pt idx="5">
                    <c:v>PRODUKT 1</c:v>
                  </c:pt>
                  <c:pt idx="6">
                    <c:v>PRODUKT 2</c:v>
                  </c:pt>
                  <c:pt idx="7">
                    <c:v>PRODUKT 3</c:v>
                  </c:pt>
                  <c:pt idx="8">
                    <c:v>PRODUKT 4</c:v>
                  </c:pt>
                  <c:pt idx="9">
                    <c:v>PRODUKT 5</c:v>
                  </c:pt>
                </c:lvl>
                <c:lvl>
                  <c:pt idx="0">
                    <c:v>GESCHÄTZTER UMSATZ</c:v>
                  </c:pt>
                  <c:pt idx="5">
                    <c:v>EINGETROFFENER UMSATZ</c:v>
                  </c:pt>
                </c:lvl>
              </c:multiLvlStrCache>
            </c:multiLvlStrRef>
          </c:cat>
          <c:val>
            <c:numRef>
              <c:f>'Finanz Dashboard'!$C$79:$L$79</c:f>
              <c:numCache>
                <c:formatCode>_("€"* #,##0.00_);_("€"* \(#,##0.00\);_("€"* "-"??_);_(@_)</c:formatCode>
                <c:ptCount val="10"/>
                <c:pt idx="0">
                  <c:v>1102544</c:v>
                </c:pt>
                <c:pt idx="1">
                  <c:v>1262666</c:v>
                </c:pt>
                <c:pt idx="2">
                  <c:v>1036160</c:v>
                </c:pt>
                <c:pt idx="3">
                  <c:v>906022</c:v>
                </c:pt>
                <c:pt idx="4">
                  <c:v>1070120</c:v>
                </c:pt>
                <c:pt idx="5">
                  <c:v>1182849</c:v>
                </c:pt>
                <c:pt idx="6">
                  <c:v>1100591</c:v>
                </c:pt>
                <c:pt idx="7">
                  <c:v>1190619</c:v>
                </c:pt>
                <c:pt idx="8">
                  <c:v>1239189</c:v>
                </c:pt>
                <c:pt idx="9">
                  <c:v>1107533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58A6-2142-A557-933E4B770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82912"/>
        <c:axId val="252483472"/>
      </c:lineChart>
      <c:catAx>
        <c:axId val="25248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252483472"/>
        <c:crosses val="autoZero"/>
        <c:auto val="1"/>
        <c:lblAlgn val="ctr"/>
        <c:lblOffset val="100"/>
        <c:noMultiLvlLbl val="0"/>
      </c:catAx>
      <c:valAx>
        <c:axId val="252483472"/>
        <c:scaling>
          <c:orientation val="minMax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25248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1000"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 b="1">
                <a:latin typeface="Century Gothic" panose="020B0502020202020204" pitchFamily="34" charset="0"/>
              </a:rPr>
              <a:t>ANZAHL</a:t>
            </a:r>
            <a:r>
              <a:rPr lang="en-US" sz="1400" b="1" baseline="0">
                <a:latin typeface="Century Gothic" panose="020B0502020202020204" pitchFamily="34" charset="0"/>
              </a:rPr>
              <a:t> DER MITARBEITER PRO ABTEILUNG</a:t>
            </a:r>
            <a:endParaRPr lang="en-US" sz="1400" b="1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'Löhne Dashboard'!$F$98</c:f>
              <c:strCache>
                <c:ptCount val="1"/>
                <c:pt idx="0">
                  <c:v>ANZAHL MITARBEITER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91-0D4B-8FD4-37530AF7D6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91-0D4B-8FD4-37530AF7D6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91-0D4B-8FD4-37530AF7D6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91-0D4B-8FD4-37530AF7D6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91-0D4B-8FD4-37530AF7D6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91-0D4B-8FD4-37530AF7D6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91-0D4B-8FD4-37530AF7D6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91-0D4B-8FD4-37530AF7D6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E91-0D4B-8FD4-37530AF7D6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E91-0D4B-8FD4-37530AF7D6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91-0D4B-8FD4-37530AF7D6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E91-0D4B-8FD4-37530AF7D6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'Löhne Dashboard'!$B$99:$B$110</c:f>
              <c:strCache>
                <c:ptCount val="12"/>
                <c:pt idx="0">
                  <c:v>Management</c:v>
                </c:pt>
                <c:pt idx="1">
                  <c:v>Kundenbetreuung</c:v>
                </c:pt>
                <c:pt idx="2">
                  <c:v>Planung</c:v>
                </c:pt>
                <c:pt idx="3">
                  <c:v>Design</c:v>
                </c:pt>
                <c:pt idx="4">
                  <c:v>Buchhaltung</c:v>
                </c:pt>
                <c:pt idx="5">
                  <c:v>Ads</c:v>
                </c:pt>
                <c:pt idx="6">
                  <c:v>Produktion</c:v>
                </c:pt>
                <c:pt idx="7">
                  <c:v>Personal</c:v>
                </c:pt>
                <c:pt idx="8">
                  <c:v>Forschung</c:v>
                </c:pt>
                <c:pt idx="9">
                  <c:v>Vertrieb</c:v>
                </c:pt>
                <c:pt idx="10">
                  <c:v>IT</c:v>
                </c:pt>
                <c:pt idx="11">
                  <c:v>Andere</c:v>
                </c:pt>
              </c:strCache>
            </c:strRef>
          </c:cat>
          <c:val>
            <c:numRef>
              <c:f>'Löhne Dashboard'!$F$99:$F$110</c:f>
              <c:numCache>
                <c:formatCode>General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91-0D4B-8FD4-37530AF7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323536704"/>
        <c:axId val="323536144"/>
      </c:barChart>
      <c:catAx>
        <c:axId val="3235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23536144"/>
        <c:crosses val="autoZero"/>
        <c:auto val="1"/>
        <c:lblAlgn val="ctr"/>
        <c:lblOffset val="100"/>
        <c:noMultiLvlLbl val="0"/>
      </c:catAx>
      <c:valAx>
        <c:axId val="32353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353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 rot="-5400000" vert="horz"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 b="1">
                <a:latin typeface="Century Gothic" panose="020B0502020202020204" pitchFamily="34" charset="0"/>
              </a:rPr>
              <a:t>LOHN/GEHALT ÜBERSICHT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'Löhne Dashboard'!$C$84</c:f>
              <c:strCache>
                <c:ptCount val="1"/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3-0A44-9610-27FBE391ED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3-0A44-9610-27FBE391ED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3-0A44-9610-27FBE391ED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3-0A44-9610-27FBE391ED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13-0A44-9610-27FBE391ED6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13-0A44-9610-27FBE391ED6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13-0A44-9610-27FBE391ED6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113-0A44-9610-27FBE391ED6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113-0A44-9610-27FBE391ED6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113-0A44-9610-27FBE391ED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'Löhne Dashboard'!$B$85:$B$94</c:f>
              <c:strCache>
                <c:ptCount val="10"/>
                <c:pt idx="0">
                  <c:v>&lt; 20K</c:v>
                </c:pt>
                <c:pt idx="1">
                  <c:v>20K &lt; 30K</c:v>
                </c:pt>
                <c:pt idx="2">
                  <c:v>30K &lt; 40K</c:v>
                </c:pt>
                <c:pt idx="3">
                  <c:v>40K &lt; 50K</c:v>
                </c:pt>
                <c:pt idx="4">
                  <c:v>50K &lt; 60K</c:v>
                </c:pt>
                <c:pt idx="5">
                  <c:v>60K &lt; 70K</c:v>
                </c:pt>
                <c:pt idx="6">
                  <c:v>70K &lt; 80K</c:v>
                </c:pt>
                <c:pt idx="7">
                  <c:v>80K &lt; 90K</c:v>
                </c:pt>
                <c:pt idx="8">
                  <c:v>90K &lt; 100K</c:v>
                </c:pt>
                <c:pt idx="9">
                  <c:v>&gt; 100K</c:v>
                </c:pt>
              </c:strCache>
            </c:strRef>
          </c:cat>
          <c:val>
            <c:numRef>
              <c:f>'Löhne Dashboard'!$C$85:$C$94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15</c:v>
                </c:pt>
                <c:pt idx="5">
                  <c:v>8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13-0A44-9610-27FBE391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3535024"/>
        <c:axId val="372183568"/>
      </c:barChart>
      <c:catAx>
        <c:axId val="32353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2183568"/>
        <c:crosses val="autoZero"/>
        <c:auto val="1"/>
        <c:lblAlgn val="ctr"/>
        <c:lblOffset val="100"/>
        <c:noMultiLvlLbl val="0"/>
      </c:catAx>
      <c:valAx>
        <c:axId val="37218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2353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 b="1">
                <a:latin typeface="Century Gothic" panose="020B0502020202020204" pitchFamily="34" charset="0"/>
              </a:rPr>
              <a:t>DURCHSCHNITTL. LOHN/GEHALT</a:t>
            </a:r>
            <a:r>
              <a:rPr lang="en-US" sz="1400" b="1" baseline="0">
                <a:latin typeface="Century Gothic" panose="020B0502020202020204" pitchFamily="34" charset="0"/>
              </a:rPr>
              <a:t> PRO ABTEILUNG</a:t>
            </a:r>
            <a:endParaRPr lang="en-US" sz="1400" b="1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1"/>
        <c:ser>
          <c:idx val="4"/>
          <c:order val="0"/>
          <c:tx>
            <c:strRef>
              <c:f>'Löhne Dashboard'!$G$98</c:f>
              <c:strCache>
                <c:ptCount val="1"/>
                <c:pt idx="0">
                  <c:v>DURCHSCHNITTL. LOHN/GEHALT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EF-8345-90C3-EC15780C1ED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EF-8345-90C3-EC15780C1E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EF-8345-90C3-EC15780C1E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EF-8345-90C3-EC15780C1E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EF-8345-90C3-EC15780C1E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EF-8345-90C3-EC15780C1ED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EF-8345-90C3-EC15780C1ED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2EF-8345-90C3-EC15780C1ED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2EF-8345-90C3-EC15780C1ED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2EF-8345-90C3-EC15780C1ED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2EF-8345-90C3-EC15780C1ED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2EF-8345-90C3-EC15780C1E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'Löhne Dashboard'!$B$99:$B$110</c:f>
              <c:strCache>
                <c:ptCount val="12"/>
                <c:pt idx="0">
                  <c:v>Management</c:v>
                </c:pt>
                <c:pt idx="1">
                  <c:v>Kundenbetreuung</c:v>
                </c:pt>
                <c:pt idx="2">
                  <c:v>Planung</c:v>
                </c:pt>
                <c:pt idx="3">
                  <c:v>Design</c:v>
                </c:pt>
                <c:pt idx="4">
                  <c:v>Buchhaltung</c:v>
                </c:pt>
                <c:pt idx="5">
                  <c:v>Ads</c:v>
                </c:pt>
                <c:pt idx="6">
                  <c:v>Produktion</c:v>
                </c:pt>
                <c:pt idx="7">
                  <c:v>Personal</c:v>
                </c:pt>
                <c:pt idx="8">
                  <c:v>Forschung</c:v>
                </c:pt>
                <c:pt idx="9">
                  <c:v>Vertrieb</c:v>
                </c:pt>
                <c:pt idx="10">
                  <c:v>IT</c:v>
                </c:pt>
                <c:pt idx="11">
                  <c:v>Andere</c:v>
                </c:pt>
              </c:strCache>
            </c:strRef>
          </c:cat>
          <c:val>
            <c:numRef>
              <c:f>'Löhne Dashboard'!$G$99:$G$110</c:f>
              <c:numCache>
                <c:formatCode>_("€"* #,##0.00_);_("€"* \(#,##0.00\);_("€"* "-"??_);_(@_)</c:formatCode>
                <c:ptCount val="12"/>
                <c:pt idx="0">
                  <c:v>275148</c:v>
                </c:pt>
                <c:pt idx="1">
                  <c:v>43091</c:v>
                </c:pt>
                <c:pt idx="2">
                  <c:v>48200</c:v>
                </c:pt>
                <c:pt idx="3">
                  <c:v>59889</c:v>
                </c:pt>
                <c:pt idx="4">
                  <c:v>57000</c:v>
                </c:pt>
                <c:pt idx="5">
                  <c:v>48000</c:v>
                </c:pt>
                <c:pt idx="6">
                  <c:v>43714</c:v>
                </c:pt>
                <c:pt idx="7">
                  <c:v>61000</c:v>
                </c:pt>
                <c:pt idx="8">
                  <c:v>55000</c:v>
                </c:pt>
                <c:pt idx="9">
                  <c:v>75000</c:v>
                </c:pt>
                <c:pt idx="10">
                  <c:v>75000</c:v>
                </c:pt>
                <c:pt idx="11">
                  <c:v>62000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2EF-8345-90C3-EC15780C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72181328"/>
        <c:axId val="372178528"/>
      </c:barChart>
      <c:catAx>
        <c:axId val="37218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72178528"/>
        <c:crosses val="autoZero"/>
        <c:auto val="1"/>
        <c:lblAlgn val="ctr"/>
        <c:lblOffset val="100"/>
        <c:noMultiLvlLbl val="0"/>
      </c:catAx>
      <c:valAx>
        <c:axId val="3721785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7218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400" b="1">
                <a:latin typeface="Century Gothic" panose="020B0502020202020204" pitchFamily="34" charset="0"/>
              </a:rPr>
              <a:t>LOHN/GEHALT PRO ABTEILUNG</a:t>
            </a:r>
            <a:endParaRPr lang="en-US" sz="1400" b="1" baseline="0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4"/>
          <c:order val="0"/>
          <c:tx>
            <c:strRef>
              <c:f>'Löhne Dashboard'!$C$98</c:f>
              <c:strCache>
                <c:ptCount val="1"/>
                <c:pt idx="0">
                  <c:v>LOHN/GEHALT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'Löhne Dashboard'!$B$99:$B$110</c:f>
              <c:strCache>
                <c:ptCount val="12"/>
                <c:pt idx="0">
                  <c:v>Management</c:v>
                </c:pt>
                <c:pt idx="1">
                  <c:v>Kundenbetreuung</c:v>
                </c:pt>
                <c:pt idx="2">
                  <c:v>Planung</c:v>
                </c:pt>
                <c:pt idx="3">
                  <c:v>Design</c:v>
                </c:pt>
                <c:pt idx="4">
                  <c:v>Buchhaltung</c:v>
                </c:pt>
                <c:pt idx="5">
                  <c:v>Ads</c:v>
                </c:pt>
                <c:pt idx="6">
                  <c:v>Produktion</c:v>
                </c:pt>
                <c:pt idx="7">
                  <c:v>Personal</c:v>
                </c:pt>
                <c:pt idx="8">
                  <c:v>Forschung</c:v>
                </c:pt>
                <c:pt idx="9">
                  <c:v>Vertrieb</c:v>
                </c:pt>
                <c:pt idx="10">
                  <c:v>IT</c:v>
                </c:pt>
                <c:pt idx="11">
                  <c:v>Andere</c:v>
                </c:pt>
              </c:strCache>
            </c:strRef>
          </c:cat>
          <c:val>
            <c:numRef>
              <c:f>'Löhne Dashboard'!$C$99:$C$110</c:f>
              <c:numCache>
                <c:formatCode>_-* #,##0.00\ [$€-407]_-;\-* #,##0.00\ [$€-407]_-;_-* "-"??\ [$€-407]_-;_-@_-</c:formatCode>
                <c:ptCount val="12"/>
                <c:pt idx="0">
                  <c:v>1100591</c:v>
                </c:pt>
                <c:pt idx="1">
                  <c:v>474000</c:v>
                </c:pt>
                <c:pt idx="2">
                  <c:v>385600</c:v>
                </c:pt>
                <c:pt idx="3">
                  <c:v>539000</c:v>
                </c:pt>
                <c:pt idx="4">
                  <c:v>228000</c:v>
                </c:pt>
                <c:pt idx="5">
                  <c:v>288000</c:v>
                </c:pt>
                <c:pt idx="6">
                  <c:v>612000</c:v>
                </c:pt>
                <c:pt idx="7">
                  <c:v>244000</c:v>
                </c:pt>
                <c:pt idx="8">
                  <c:v>220000</c:v>
                </c:pt>
                <c:pt idx="9">
                  <c:v>375000</c:v>
                </c:pt>
                <c:pt idx="10">
                  <c:v>300000</c:v>
                </c:pt>
                <c:pt idx="11">
                  <c:v>248000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004F-95DF-25BEBCFF2297}"/>
            </c:ext>
          </c:extLst>
        </c:ser>
        <c:ser>
          <c:idx val="0"/>
          <c:order val="1"/>
          <c:tx>
            <c:strRef>
              <c:f>'Löhne Dashboard'!$D$98</c:f>
              <c:strCache>
                <c:ptCount val="1"/>
                <c:pt idx="0">
                  <c:v>BONUS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'Löhne Dashboard'!$B$99:$B$110</c:f>
              <c:strCache>
                <c:ptCount val="12"/>
                <c:pt idx="0">
                  <c:v>Management</c:v>
                </c:pt>
                <c:pt idx="1">
                  <c:v>Kundenbetreuung</c:v>
                </c:pt>
                <c:pt idx="2">
                  <c:v>Planung</c:v>
                </c:pt>
                <c:pt idx="3">
                  <c:v>Design</c:v>
                </c:pt>
                <c:pt idx="4">
                  <c:v>Buchhaltung</c:v>
                </c:pt>
                <c:pt idx="5">
                  <c:v>Ads</c:v>
                </c:pt>
                <c:pt idx="6">
                  <c:v>Produktion</c:v>
                </c:pt>
                <c:pt idx="7">
                  <c:v>Personal</c:v>
                </c:pt>
                <c:pt idx="8">
                  <c:v>Forschung</c:v>
                </c:pt>
                <c:pt idx="9">
                  <c:v>Vertrieb</c:v>
                </c:pt>
                <c:pt idx="10">
                  <c:v>IT</c:v>
                </c:pt>
                <c:pt idx="11">
                  <c:v>Andere</c:v>
                </c:pt>
              </c:strCache>
            </c:strRef>
          </c:cat>
          <c:val>
            <c:numRef>
              <c:f>'Löhne Dashboard'!$D$99:$D$110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22000</c:v>
                </c:pt>
                <c:pt idx="2">
                  <c:v>16000</c:v>
                </c:pt>
                <c:pt idx="3">
                  <c:v>18000</c:v>
                </c:pt>
                <c:pt idx="4">
                  <c:v>8000</c:v>
                </c:pt>
                <c:pt idx="5">
                  <c:v>12000</c:v>
                </c:pt>
                <c:pt idx="6">
                  <c:v>28000</c:v>
                </c:pt>
                <c:pt idx="7">
                  <c:v>8000</c:v>
                </c:pt>
                <c:pt idx="8">
                  <c:v>8000</c:v>
                </c:pt>
                <c:pt idx="9">
                  <c:v>10000</c:v>
                </c:pt>
                <c:pt idx="10">
                  <c:v>8000</c:v>
                </c:pt>
                <c:pt idx="11">
                  <c:v>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004F-95DF-25BEBCFF2297}"/>
            </c:ext>
          </c:extLst>
        </c:ser>
        <c:ser>
          <c:idx val="1"/>
          <c:order val="2"/>
          <c:tx>
            <c:strRef>
              <c:f>'Löhne Dashboard'!$E$98</c:f>
              <c:strCache>
                <c:ptCount val="1"/>
                <c:pt idx="0">
                  <c:v>ÜBERSTUNDEN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'Löhne Dashboard'!$B$99:$B$110</c:f>
              <c:strCache>
                <c:ptCount val="12"/>
                <c:pt idx="0">
                  <c:v>Management</c:v>
                </c:pt>
                <c:pt idx="1">
                  <c:v>Kundenbetreuung</c:v>
                </c:pt>
                <c:pt idx="2">
                  <c:v>Planung</c:v>
                </c:pt>
                <c:pt idx="3">
                  <c:v>Design</c:v>
                </c:pt>
                <c:pt idx="4">
                  <c:v>Buchhaltung</c:v>
                </c:pt>
                <c:pt idx="5">
                  <c:v>Ads</c:v>
                </c:pt>
                <c:pt idx="6">
                  <c:v>Produktion</c:v>
                </c:pt>
                <c:pt idx="7">
                  <c:v>Personal</c:v>
                </c:pt>
                <c:pt idx="8">
                  <c:v>Forschung</c:v>
                </c:pt>
                <c:pt idx="9">
                  <c:v>Vertrieb</c:v>
                </c:pt>
                <c:pt idx="10">
                  <c:v>IT</c:v>
                </c:pt>
                <c:pt idx="11">
                  <c:v>Andere</c:v>
                </c:pt>
              </c:strCache>
            </c:strRef>
          </c:cat>
          <c:val>
            <c:numRef>
              <c:f>'Löhne Dashboard'!$E$99:$E$110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4400</c:v>
                </c:pt>
                <c:pt idx="4">
                  <c:v>0</c:v>
                </c:pt>
                <c:pt idx="5">
                  <c:v>0</c:v>
                </c:pt>
                <c:pt idx="6">
                  <c:v>13500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20000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4-004F-95DF-25BEBCFF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359526576"/>
        <c:axId val="359531056"/>
      </c:barChart>
      <c:catAx>
        <c:axId val="359526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59531056"/>
        <c:crosses val="autoZero"/>
        <c:auto val="1"/>
        <c:lblAlgn val="ctr"/>
        <c:lblOffset val="100"/>
        <c:noMultiLvlLbl val="0"/>
      </c:catAx>
      <c:valAx>
        <c:axId val="359531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7]_-;\-* #,##0.00\ [$€-407]_-;_-* &quot;-&quot;??\ [$€-407]_-;_-@_-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5952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101047741803746"/>
          <c:y val="0.42862972191767168"/>
          <c:w val="0.1544028126954147"/>
          <c:h val="0.18339735942098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889000</xdr:colOff>
      <xdr:row>6</xdr:row>
      <xdr:rowOff>673100</xdr:rowOff>
    </xdr:from>
    <xdr:to>
      <xdr:col>2</xdr:col>
      <xdr:colOff>1938020</xdr:colOff>
      <xdr:row>6</xdr:row>
      <xdr:rowOff>1587500</xdr:rowOff>
    </xdr:to>
    <xdr:sp macro="" textlink="$F$22">
      <xdr:nvSpPr>
        <xdr:cNvPr id="2" name="Rounded Rectangle 1">
          <a:extLst>
            <a:ext uri="{FF2B5EF4-FFF2-40B4-BE49-F238E27FC236}">
              <a16:creationId xmlns:a16="http://schemas.microsoft.com/office/drawing/2014/main" id="{3D381CFD-307A-8A49-B501-B120AD116400}"/>
            </a:ext>
          </a:extLst>
        </xdr:cNvPr>
        <xdr:cNvSpPr/>
      </xdr:nvSpPr>
      <xdr:spPr>
        <a:xfrm>
          <a:off x="1651000" y="1422400"/>
          <a:ext cx="820420" cy="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/>
            <a:t>44,0%</a:t>
          </a:fld>
          <a:endParaRPr lang="en-US" sz="44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1562100</xdr:colOff>
      <xdr:row>6</xdr:row>
      <xdr:rowOff>673100</xdr:rowOff>
    </xdr:from>
    <xdr:to>
      <xdr:col>5</xdr:col>
      <xdr:colOff>642620</xdr:colOff>
      <xdr:row>6</xdr:row>
      <xdr:rowOff>1587500</xdr:rowOff>
    </xdr:to>
    <xdr:sp macro="" textlink="$G$22">
      <xdr:nvSpPr>
        <xdr:cNvPr id="3" name="Rounded Rectangle 2">
          <a:extLst>
            <a:ext uri="{FF2B5EF4-FFF2-40B4-BE49-F238E27FC236}">
              <a16:creationId xmlns:a16="http://schemas.microsoft.com/office/drawing/2014/main" id="{CAFD53AB-5320-6347-B4F2-BB6228A57505}"/>
            </a:ext>
          </a:extLst>
        </xdr:cNvPr>
        <xdr:cNvSpPr/>
      </xdr:nvSpPr>
      <xdr:spPr>
        <a:xfrm>
          <a:off x="3302000" y="1422400"/>
          <a:ext cx="1468120" cy="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/>
            <a:t>4,5%</a:t>
          </a:fld>
          <a:endParaRPr lang="en-US" sz="44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0</xdr:colOff>
      <xdr:row>6</xdr:row>
      <xdr:rowOff>673100</xdr:rowOff>
    </xdr:from>
    <xdr:to>
      <xdr:col>7</xdr:col>
      <xdr:colOff>1049020</xdr:colOff>
      <xdr:row>6</xdr:row>
      <xdr:rowOff>1587500</xdr:rowOff>
    </xdr:to>
    <xdr:sp macro="" textlink="$H$22">
      <xdr:nvSpPr>
        <xdr:cNvPr id="4" name="Rounded Rectangle 3">
          <a:extLst>
            <a:ext uri="{FF2B5EF4-FFF2-40B4-BE49-F238E27FC236}">
              <a16:creationId xmlns:a16="http://schemas.microsoft.com/office/drawing/2014/main" id="{9FDC40E9-05E0-8743-90E5-A816F96C2816}"/>
            </a:ext>
          </a:extLst>
        </xdr:cNvPr>
        <xdr:cNvSpPr/>
      </xdr:nvSpPr>
      <xdr:spPr>
        <a:xfrm>
          <a:off x="4953000" y="1422400"/>
          <a:ext cx="1645920" cy="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/>
            <a:t>-25,3%</a:t>
          </a:fld>
          <a:endParaRPr lang="en-US" sz="44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876300</xdr:colOff>
      <xdr:row>6</xdr:row>
      <xdr:rowOff>127000</xdr:rowOff>
    </xdr:from>
    <xdr:to>
      <xdr:col>3</xdr:col>
      <xdr:colOff>76200</xdr:colOff>
      <xdr:row>6</xdr:row>
      <xdr:rowOff>584200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7F1916B-E855-E846-AD41-62168F241734}"/>
            </a:ext>
          </a:extLst>
        </xdr:cNvPr>
        <xdr:cNvSpPr txBox="1"/>
      </xdr:nvSpPr>
      <xdr:spPr>
        <a:xfrm>
          <a:off x="1651000" y="1346200"/>
          <a:ext cx="90170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UMSATZ</a:t>
          </a:r>
          <a:r>
            <a:rPr lang="en-US" sz="2000" b="0" baseline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WACHSTUM</a:t>
          </a:r>
          <a:endParaRPr lang="en-US" sz="2000" b="0">
            <a:solidFill>
              <a:srgbClr val="FFCC00"/>
            </a:solidFill>
            <a:latin typeface="Century Gothic" panose="020B0502020202020204" pitchFamily="34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3</xdr:col>
      <xdr:colOff>1498600</xdr:colOff>
      <xdr:row>6</xdr:row>
      <xdr:rowOff>127000</xdr:rowOff>
    </xdr:from>
    <xdr:to>
      <xdr:col>5</xdr:col>
      <xdr:colOff>698500</xdr:colOff>
      <xdr:row>6</xdr:row>
      <xdr:rowOff>584200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CEA29F-E611-424D-AB10-6A3D55BA3A4E}"/>
            </a:ext>
          </a:extLst>
        </xdr:cNvPr>
        <xdr:cNvSpPr txBox="1"/>
      </xdr:nvSpPr>
      <xdr:spPr>
        <a:xfrm>
          <a:off x="3302000" y="1346200"/>
          <a:ext cx="152400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KUNDEN WACHSTUM</a:t>
          </a:r>
        </a:p>
      </xdr:txBody>
    </xdr:sp>
    <xdr:clientData/>
  </xdr:twoCellAnchor>
  <xdr:twoCellAnchor>
    <xdr:from>
      <xdr:col>5</xdr:col>
      <xdr:colOff>1663700</xdr:colOff>
      <xdr:row>5</xdr:row>
      <xdr:rowOff>304800</xdr:rowOff>
    </xdr:from>
    <xdr:to>
      <xdr:col>7</xdr:col>
      <xdr:colOff>1358900</xdr:colOff>
      <xdr:row>6</xdr:row>
      <xdr:rowOff>762000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CB22F30-57DC-C047-9F21-7014140DB272}"/>
            </a:ext>
          </a:extLst>
        </xdr:cNvPr>
        <xdr:cNvSpPr txBox="1"/>
      </xdr:nvSpPr>
      <xdr:spPr>
        <a:xfrm>
          <a:off x="9791700" y="9080500"/>
          <a:ext cx="36322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DURCHSCHNITTL.</a:t>
          </a:r>
          <a:br>
            <a:rPr lang="en-US" sz="2000" b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</a:br>
          <a:r>
            <a:rPr lang="en-US" sz="2000" b="0">
              <a:solidFill>
                <a:srgbClr val="FFCC00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AUFTRAGSWERT WACHSTUM</a:t>
          </a:r>
        </a:p>
      </xdr:txBody>
    </xdr:sp>
    <xdr:clientData/>
  </xdr:twoCellAnchor>
  <xdr:twoCellAnchor>
    <xdr:from>
      <xdr:col>1</xdr:col>
      <xdr:colOff>12700</xdr:colOff>
      <xdr:row>3</xdr:row>
      <xdr:rowOff>25400</xdr:rowOff>
    </xdr:from>
    <xdr:to>
      <xdr:col>8</xdr:col>
      <xdr:colOff>0</xdr:colOff>
      <xdr:row>4</xdr:row>
      <xdr:rowOff>12700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79B6D2-D64B-7148-AB67-2E30EF9D0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1663700</xdr:colOff>
      <xdr:row>0</xdr:row>
      <xdr:rowOff>114300</xdr:rowOff>
    </xdr:from>
    <xdr:to>
      <xdr:col>5</xdr:col>
      <xdr:colOff>684180</xdr:colOff>
      <xdr:row>0</xdr:row>
      <xdr:rowOff>1295400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C1640F-D412-5741-997A-45E2F6D8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4700" y="114300"/>
          <a:ext cx="2957480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76200</xdr:rowOff>
    </xdr:from>
    <xdr:to>
      <xdr:col>11</xdr:col>
      <xdr:colOff>1955800</xdr:colOff>
      <xdr:row>3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A6363C-CE1C-F54B-82AA-BA2169161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</xdr:colOff>
      <xdr:row>4</xdr:row>
      <xdr:rowOff>12700</xdr:rowOff>
    </xdr:from>
    <xdr:to>
      <xdr:col>11</xdr:col>
      <xdr:colOff>1917700</xdr:colOff>
      <xdr:row>5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7DAC3F-D4B3-BD45-85B0-4DEE159B0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1079500</xdr:colOff>
      <xdr:row>5</xdr:row>
      <xdr:rowOff>127000</xdr:rowOff>
    </xdr:from>
    <xdr:to>
      <xdr:col>6</xdr:col>
      <xdr:colOff>292100</xdr:colOff>
      <xdr:row>7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A777B2-96D5-E74D-86F5-C608A6586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914400</xdr:colOff>
      <xdr:row>5</xdr:row>
      <xdr:rowOff>139700</xdr:rowOff>
    </xdr:from>
    <xdr:to>
      <xdr:col>11</xdr:col>
      <xdr:colOff>1219200</xdr:colOff>
      <xdr:row>7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22D84F-D502-E34F-A2FB-53802DD43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1566334</xdr:colOff>
      <xdr:row>0</xdr:row>
      <xdr:rowOff>42334</xdr:rowOff>
    </xdr:from>
    <xdr:to>
      <xdr:col>7</xdr:col>
      <xdr:colOff>572703</xdr:colOff>
      <xdr:row>0</xdr:row>
      <xdr:rowOff>1223434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3F460B-A08F-8244-8CB5-8B7FF7F6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22556" y="42334"/>
          <a:ext cx="2957480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952500</xdr:colOff>
      <xdr:row>2</xdr:row>
      <xdr:rowOff>5029200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98AAA8-AF8E-8441-83F8-8EE9A3E1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1257300</xdr:colOff>
      <xdr:row>2</xdr:row>
      <xdr:rowOff>0</xdr:rowOff>
    </xdr:from>
    <xdr:to>
      <xdr:col>7</xdr:col>
      <xdr:colOff>2235200</xdr:colOff>
      <xdr:row>2</xdr:row>
      <xdr:rowOff>5029200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CAAAC5-E14B-AC47-8859-FAB755F02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4</xdr:col>
      <xdr:colOff>977900</xdr:colOff>
      <xdr:row>3</xdr:row>
      <xdr:rowOff>5029200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75A0BE-EF25-9340-AADA-2CB2FBC78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1270000</xdr:colOff>
      <xdr:row>3</xdr:row>
      <xdr:rowOff>0</xdr:rowOff>
    </xdr:from>
    <xdr:to>
      <xdr:col>7</xdr:col>
      <xdr:colOff>2247900</xdr:colOff>
      <xdr:row>3</xdr:row>
      <xdr:rowOff>5016500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F3A9022-6A4E-1C48-AFA9-2DCEFC703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671480</xdr:colOff>
      <xdr:row>0</xdr:row>
      <xdr:rowOff>1181100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0A8325-FD5A-9F4E-B4AD-FE1D2A72F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6000" y="0"/>
          <a:ext cx="2957480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C-Executive-Dashboard-86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 - Executive Dashboard"/>
      <sheetName val="- Disclaimer -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740B-1FED-AF40-BBDF-8D95932D5F83}">
  <sheetPr>
    <tabColor theme="3" tint="0.59999389629810485"/>
    <pageSetUpPr fitToPage="1"/>
  </sheetPr>
  <dimension ref="A1:IW23"/>
  <sheetViews>
    <sheetView showGridLines="0" tabSelected="1" zoomScaleNormal="100" workbookViewId="0"/>
  </sheetViews>
  <sheetFormatPr baseColWidth="10" defaultColWidth="10.83203125" defaultRowHeight="14" x14ac:dyDescent="0.2"/>
  <cols>
    <col min="1" max="1" width="3.33203125" style="4" customWidth="1"/>
    <col min="2" max="8" width="25.83203125" style="4" customWidth="1"/>
    <col min="9" max="9" width="3.33203125" style="4" customWidth="1"/>
    <col min="10" max="16384" width="10.83203125" style="4"/>
  </cols>
  <sheetData>
    <row r="1" spans="1:257" s="2" customFormat="1" ht="117" customHeight="1" x14ac:dyDescent="0.2"/>
    <row r="2" spans="1:257" ht="42" customHeight="1" x14ac:dyDescent="0.2">
      <c r="A2" s="3"/>
      <c r="B2" s="1" t="s">
        <v>178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30" customHeight="1" x14ac:dyDescent="0.2">
      <c r="B3" s="19" t="s">
        <v>43</v>
      </c>
      <c r="C3" s="19"/>
      <c r="D3" s="19"/>
      <c r="E3" s="19"/>
      <c r="F3" s="19"/>
      <c r="G3" s="19"/>
      <c r="H3" s="19"/>
    </row>
    <row r="4" spans="1:257" ht="409" customHeight="1" x14ac:dyDescent="0.2">
      <c r="B4" s="5"/>
      <c r="C4" s="5"/>
      <c r="D4" s="5"/>
      <c r="E4" s="5"/>
    </row>
    <row r="5" spans="1:257" ht="11" customHeight="1" x14ac:dyDescent="0.2"/>
    <row r="6" spans="1:257" ht="30" customHeight="1" thickBot="1" x14ac:dyDescent="0.25">
      <c r="B6" s="20" t="s">
        <v>44</v>
      </c>
      <c r="C6" s="20"/>
      <c r="D6" s="20"/>
      <c r="E6" s="20"/>
      <c r="F6" s="20"/>
      <c r="G6" s="20"/>
      <c r="H6" s="20"/>
    </row>
    <row r="7" spans="1:257" ht="141" customHeight="1" x14ac:dyDescent="0.2">
      <c r="B7" s="16"/>
      <c r="C7" s="17"/>
      <c r="D7" s="17"/>
      <c r="E7" s="17"/>
      <c r="F7" s="18"/>
      <c r="G7" s="18"/>
      <c r="H7" s="18"/>
    </row>
    <row r="8" spans="1:257" ht="11" customHeight="1" x14ac:dyDescent="0.2"/>
    <row r="9" spans="1:257" ht="30" customHeight="1" x14ac:dyDescent="0.2">
      <c r="B9" s="6" t="s">
        <v>45</v>
      </c>
      <c r="C9" s="6"/>
      <c r="D9" s="6"/>
      <c r="E9" s="6"/>
      <c r="F9" s="6"/>
      <c r="G9" s="6"/>
      <c r="H9" s="6"/>
    </row>
    <row r="10" spans="1:257" s="7" customFormat="1" ht="25" customHeight="1" x14ac:dyDescent="0.2">
      <c r="B10" s="21" t="s">
        <v>33</v>
      </c>
      <c r="C10" s="21" t="s">
        <v>34</v>
      </c>
      <c r="D10" s="21" t="s">
        <v>35</v>
      </c>
      <c r="E10" s="21" t="s">
        <v>36</v>
      </c>
      <c r="F10" s="21" t="s">
        <v>37</v>
      </c>
      <c r="G10" s="21" t="s">
        <v>38</v>
      </c>
      <c r="H10" s="21" t="s">
        <v>46</v>
      </c>
    </row>
    <row r="11" spans="1:257" ht="22" customHeight="1" x14ac:dyDescent="0.2">
      <c r="B11" s="23" t="s">
        <v>50</v>
      </c>
      <c r="C11" s="8">
        <v>1800000</v>
      </c>
      <c r="D11" s="9">
        <v>18500</v>
      </c>
      <c r="E11" s="8">
        <v>270</v>
      </c>
      <c r="F11" s="10"/>
      <c r="G11" s="11"/>
      <c r="H11" s="12"/>
    </row>
    <row r="12" spans="1:257" ht="22" customHeight="1" x14ac:dyDescent="0.2">
      <c r="B12" s="23" t="s">
        <v>51</v>
      </c>
      <c r="C12" s="8">
        <v>2000000</v>
      </c>
      <c r="D12" s="9">
        <v>20000</v>
      </c>
      <c r="E12" s="8">
        <v>300</v>
      </c>
      <c r="F12" s="13">
        <f>IF((C11=0),1,((C12-C11)/C11))</f>
        <v>0.1111111111111111</v>
      </c>
      <c r="G12" s="14">
        <f>IF((D11=0),1,((D12-D11)/D11))</f>
        <v>8.1081081081081086E-2</v>
      </c>
      <c r="H12" s="15">
        <f>IF((E11=0),1,((E12-E11)/E11))</f>
        <v>0.1111111111111111</v>
      </c>
    </row>
    <row r="13" spans="1:257" ht="22" customHeight="1" x14ac:dyDescent="0.2">
      <c r="B13" s="22" t="s">
        <v>41</v>
      </c>
      <c r="C13" s="8">
        <v>2200000</v>
      </c>
      <c r="D13" s="9">
        <v>21500</v>
      </c>
      <c r="E13" s="8">
        <v>200</v>
      </c>
      <c r="F13" s="13">
        <f>IF((C12=0),1,((C13-C12)/C12))</f>
        <v>0.1</v>
      </c>
      <c r="G13" s="14">
        <f>IF((D12=0),1,((D13-D12)/D12))</f>
        <v>7.4999999999999997E-2</v>
      </c>
      <c r="H13" s="15">
        <f>IF((E12=0),1,((E13-E12)/E12))</f>
        <v>-0.33333333333333331</v>
      </c>
    </row>
    <row r="14" spans="1:257" ht="22" customHeight="1" x14ac:dyDescent="0.2">
      <c r="B14" s="23" t="s">
        <v>52</v>
      </c>
      <c r="C14" s="8">
        <v>2000000</v>
      </c>
      <c r="D14" s="9">
        <v>23000</v>
      </c>
      <c r="E14" s="8">
        <v>180</v>
      </c>
      <c r="F14" s="13">
        <f>IF((C13=0),1,((C14-C13)/C13))</f>
        <v>-9.0909090909090912E-2</v>
      </c>
      <c r="G14" s="14">
        <f>IF((D13=0),1,((D14-D13)/D13))</f>
        <v>6.9767441860465115E-2</v>
      </c>
      <c r="H14" s="15">
        <f>IF((E13=0),1,((E14-E13)/E13))</f>
        <v>-0.1</v>
      </c>
    </row>
    <row r="15" spans="1:257" ht="22" customHeight="1" x14ac:dyDescent="0.2">
      <c r="B15" s="22" t="s">
        <v>42</v>
      </c>
      <c r="C15" s="8">
        <v>2200000</v>
      </c>
      <c r="D15" s="9">
        <v>24500</v>
      </c>
      <c r="E15" s="8">
        <v>150</v>
      </c>
      <c r="F15" s="13">
        <f>IF((C14=0),1,((C15-C14)/C14))</f>
        <v>0.1</v>
      </c>
      <c r="G15" s="14">
        <f>IF((D14=0),1,((D15-D14)/D14))</f>
        <v>6.5217391304347824E-2</v>
      </c>
      <c r="H15" s="15">
        <f>IF((E14=0),1,((E15-E14)/E14))</f>
        <v>-0.16666666666666666</v>
      </c>
    </row>
    <row r="16" spans="1:257" ht="22" customHeight="1" x14ac:dyDescent="0.2">
      <c r="B16" s="23" t="s">
        <v>53</v>
      </c>
      <c r="C16" s="8">
        <v>2280000</v>
      </c>
      <c r="D16" s="9">
        <v>26000</v>
      </c>
      <c r="E16" s="8">
        <v>112</v>
      </c>
      <c r="F16" s="13">
        <f>IF((C15=0),1,((C16-C15)/C15))</f>
        <v>3.6363636363636362E-2</v>
      </c>
      <c r="G16" s="14">
        <f>IF((D15=0),1,((D16-D15)/D15))</f>
        <v>6.1224489795918366E-2</v>
      </c>
      <c r="H16" s="15">
        <f>IF((E15=0),1,((E16-E15)/E15))</f>
        <v>-0.25333333333333335</v>
      </c>
    </row>
    <row r="17" spans="2:8" ht="22" customHeight="1" x14ac:dyDescent="0.2">
      <c r="B17" s="23" t="s">
        <v>54</v>
      </c>
      <c r="C17" s="8">
        <v>2360000</v>
      </c>
      <c r="D17" s="9">
        <v>27500</v>
      </c>
      <c r="E17" s="8">
        <v>160</v>
      </c>
      <c r="F17" s="13">
        <f>IF((C16=0),1,((C17-C16)/C16))</f>
        <v>3.5087719298245612E-2</v>
      </c>
      <c r="G17" s="14">
        <f>IF((D16=0),1,((D17-D16)/D16))</f>
        <v>5.7692307692307696E-2</v>
      </c>
      <c r="H17" s="15">
        <f>IF((E16=0),1,((E17-E16)/E16))</f>
        <v>0.42857142857142855</v>
      </c>
    </row>
    <row r="18" spans="2:8" ht="22" customHeight="1" x14ac:dyDescent="0.2">
      <c r="B18" s="23" t="s">
        <v>49</v>
      </c>
      <c r="C18" s="8">
        <v>2440000</v>
      </c>
      <c r="D18" s="9">
        <v>29000</v>
      </c>
      <c r="E18" s="8">
        <v>220</v>
      </c>
      <c r="F18" s="13">
        <f>IF((C17=0),1,((C18-C17)/C17))</f>
        <v>3.3898305084745763E-2</v>
      </c>
      <c r="G18" s="14">
        <f>IF((D17=0),1,((D18-D17)/D17))</f>
        <v>5.4545454545454543E-2</v>
      </c>
      <c r="H18" s="15">
        <f>IF((E17=0),1,((E18-E17)/E17))</f>
        <v>0.375</v>
      </c>
    </row>
    <row r="19" spans="2:8" ht="22" customHeight="1" x14ac:dyDescent="0.2">
      <c r="B19" s="23" t="s">
        <v>48</v>
      </c>
      <c r="C19" s="8">
        <v>2520000</v>
      </c>
      <c r="D19" s="9">
        <v>30500</v>
      </c>
      <c r="E19" s="8">
        <v>200</v>
      </c>
      <c r="F19" s="13">
        <f>IF((C18=0),1,((C19-C18)/C18))</f>
        <v>3.2786885245901641E-2</v>
      </c>
      <c r="G19" s="14">
        <f>IF((D18=0),1,((D19-D18)/D18))</f>
        <v>5.1724137931034482E-2</v>
      </c>
      <c r="H19" s="15">
        <f>IF((E18=0),1,((E19-E18)/E18))</f>
        <v>-9.0909090909090912E-2</v>
      </c>
    </row>
    <row r="20" spans="2:8" ht="22" customHeight="1" x14ac:dyDescent="0.2">
      <c r="B20" s="22" t="s">
        <v>39</v>
      </c>
      <c r="C20" s="8">
        <v>3000000</v>
      </c>
      <c r="D20" s="9">
        <v>32000</v>
      </c>
      <c r="E20" s="8">
        <v>180</v>
      </c>
      <c r="F20" s="13">
        <f>IF((C19=0),1,((C20-C19)/C19))</f>
        <v>0.19047619047619047</v>
      </c>
      <c r="G20" s="14">
        <f>IF((D19=0),1,((D20-D19)/D19))</f>
        <v>4.9180327868852458E-2</v>
      </c>
      <c r="H20" s="15">
        <f>IF((E19=0),1,((E20-E19)/E19))</f>
        <v>-0.1</v>
      </c>
    </row>
    <row r="21" spans="2:8" ht="22" customHeight="1" x14ac:dyDescent="0.2">
      <c r="B21" s="23" t="s">
        <v>47</v>
      </c>
      <c r="C21" s="8">
        <v>3820000</v>
      </c>
      <c r="D21" s="9">
        <v>33500</v>
      </c>
      <c r="E21" s="8">
        <v>150</v>
      </c>
      <c r="F21" s="13">
        <f>IF((C20=0),1,((C21-C20)/C20))</f>
        <v>0.27333333333333332</v>
      </c>
      <c r="G21" s="14">
        <f>IF((D20=0),1,((D21-D20)/D20))</f>
        <v>4.6875E-2</v>
      </c>
      <c r="H21" s="15">
        <f>IF((E20=0),1,((E21-E20)/E20))</f>
        <v>-0.16666666666666666</v>
      </c>
    </row>
    <row r="22" spans="2:8" ht="22" customHeight="1" x14ac:dyDescent="0.2">
      <c r="B22" s="22" t="s">
        <v>40</v>
      </c>
      <c r="C22" s="8">
        <v>5500000</v>
      </c>
      <c r="D22" s="9">
        <v>35000</v>
      </c>
      <c r="E22" s="8">
        <v>112</v>
      </c>
      <c r="F22" s="13">
        <f>IF((C21=0),1,((C22-C21)/C21))</f>
        <v>0.43979057591623039</v>
      </c>
      <c r="G22" s="14">
        <f>IF((D21=0),1,((D22-D21)/D21))</f>
        <v>4.4776119402985072E-2</v>
      </c>
      <c r="H22" s="15">
        <f>IF((E21=0),1,((E22-E21)/E21))</f>
        <v>-0.25333333333333335</v>
      </c>
    </row>
    <row r="23" spans="2:8" ht="11" customHeight="1" x14ac:dyDescent="0.2"/>
  </sheetData>
  <mergeCells count="3">
    <mergeCell ref="B6:H6"/>
    <mergeCell ref="B9:H9"/>
    <mergeCell ref="B3:H3"/>
  </mergeCells>
  <pageMargins left="0.3" right="0.3" top="0.3" bottom="0.3" header="0" footer="0"/>
  <pageSetup scale="67" fitToHeight="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51E6-BF63-6749-A4DB-011027F4E91C}">
  <sheetPr>
    <tabColor theme="0" tint="-0.499984740745262"/>
    <pageSetUpPr fitToPage="1"/>
  </sheetPr>
  <dimension ref="B1:M99"/>
  <sheetViews>
    <sheetView showGridLines="0" topLeftCell="A7" zoomScale="90" zoomScaleNormal="90" workbookViewId="0">
      <selection activeCell="D20" sqref="D20"/>
    </sheetView>
  </sheetViews>
  <sheetFormatPr baseColWidth="10" defaultColWidth="10.83203125" defaultRowHeight="14" x14ac:dyDescent="0.2"/>
  <cols>
    <col min="1" max="1" width="3.33203125" style="4" customWidth="1"/>
    <col min="2" max="12" width="25.83203125" style="4" customWidth="1"/>
    <col min="13" max="13" width="3.33203125" style="41" customWidth="1"/>
    <col min="14" max="16384" width="10.83203125" style="4"/>
  </cols>
  <sheetData>
    <row r="1" spans="2:13" s="4" customFormat="1" ht="99" customHeight="1" x14ac:dyDescent="0.2">
      <c r="M1" s="41"/>
    </row>
    <row r="2" spans="2:13" s="4" customFormat="1" ht="52" customHeight="1" x14ac:dyDescent="0.2">
      <c r="B2" s="42" t="s">
        <v>175</v>
      </c>
      <c r="C2" s="5"/>
      <c r="D2" s="5"/>
      <c r="E2" s="5"/>
      <c r="M2" s="41"/>
    </row>
    <row r="3" spans="2:13" s="4" customFormat="1" ht="409" customHeight="1" x14ac:dyDescent="0.2">
      <c r="B3" s="5"/>
      <c r="C3" s="5"/>
      <c r="D3" s="5"/>
      <c r="E3" s="5"/>
      <c r="M3" s="41"/>
    </row>
    <row r="5" spans="2:13" s="4" customFormat="1" ht="409" customHeight="1" x14ac:dyDescent="0.2">
      <c r="B5" s="5"/>
      <c r="C5" s="5"/>
      <c r="D5" s="5"/>
      <c r="E5" s="5"/>
      <c r="M5" s="41"/>
    </row>
    <row r="7" spans="2:13" s="4" customFormat="1" ht="409" customHeight="1" x14ac:dyDescent="0.2">
      <c r="B7" s="5"/>
      <c r="C7" s="5"/>
      <c r="D7" s="5"/>
      <c r="E7" s="5"/>
      <c r="M7" s="41"/>
    </row>
    <row r="9" spans="2:13" s="4" customFormat="1" ht="11" customHeight="1" x14ac:dyDescent="0.2">
      <c r="M9" s="41"/>
    </row>
    <row r="10" spans="2:13" s="25" customFormat="1" ht="25" customHeight="1" x14ac:dyDescent="0.2">
      <c r="B10" s="33" t="s">
        <v>154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</row>
    <row r="11" spans="2:13" s="25" customFormat="1" ht="25" customHeight="1" x14ac:dyDescent="0.2">
      <c r="B11" s="45" t="s">
        <v>155</v>
      </c>
      <c r="C11" s="46">
        <v>1</v>
      </c>
      <c r="D11" s="47"/>
      <c r="E11" s="45">
        <v>2</v>
      </c>
      <c r="F11" s="47"/>
      <c r="G11" s="45">
        <v>3</v>
      </c>
      <c r="H11" s="47"/>
      <c r="I11" s="48">
        <v>4</v>
      </c>
      <c r="J11" s="44"/>
      <c r="K11" s="48">
        <v>5</v>
      </c>
      <c r="L11" s="44"/>
    </row>
    <row r="12" spans="2:13" s="25" customFormat="1" ht="25" customHeight="1" x14ac:dyDescent="0.2">
      <c r="B12" s="49"/>
      <c r="C12" s="49" t="s">
        <v>156</v>
      </c>
      <c r="D12" s="49" t="s">
        <v>157</v>
      </c>
      <c r="E12" s="49" t="s">
        <v>156</v>
      </c>
      <c r="F12" s="49" t="s">
        <v>157</v>
      </c>
      <c r="G12" s="49" t="s">
        <v>156</v>
      </c>
      <c r="H12" s="49" t="s">
        <v>157</v>
      </c>
      <c r="I12" s="49" t="s">
        <v>156</v>
      </c>
      <c r="J12" s="49" t="s">
        <v>157</v>
      </c>
      <c r="K12" s="49" t="s">
        <v>156</v>
      </c>
      <c r="L12" s="49" t="s">
        <v>157</v>
      </c>
    </row>
    <row r="13" spans="2:13" s="25" customFormat="1" ht="15" x14ac:dyDescent="0.2">
      <c r="B13" s="26" t="s">
        <v>17</v>
      </c>
      <c r="C13" s="50">
        <v>236047</v>
      </c>
      <c r="D13" s="50">
        <v>328554</v>
      </c>
      <c r="E13" s="50">
        <v>350156</v>
      </c>
      <c r="F13" s="50">
        <v>370834</v>
      </c>
      <c r="G13" s="50">
        <v>229432</v>
      </c>
      <c r="H13" s="50">
        <v>330368</v>
      </c>
      <c r="I13" s="50">
        <v>238175</v>
      </c>
      <c r="J13" s="50">
        <v>266070</v>
      </c>
      <c r="K13" s="50">
        <v>209115</v>
      </c>
      <c r="L13" s="50">
        <v>217289</v>
      </c>
    </row>
    <row r="14" spans="2:13" s="25" customFormat="1" ht="15" x14ac:dyDescent="0.2">
      <c r="B14" s="26" t="s">
        <v>16</v>
      </c>
      <c r="C14" s="50">
        <v>373060</v>
      </c>
      <c r="D14" s="50">
        <v>238136</v>
      </c>
      <c r="E14" s="50">
        <v>369399</v>
      </c>
      <c r="F14" s="50">
        <v>247324</v>
      </c>
      <c r="G14" s="50">
        <v>321904</v>
      </c>
      <c r="H14" s="50">
        <v>279114</v>
      </c>
      <c r="I14" s="50">
        <v>202721</v>
      </c>
      <c r="J14" s="50">
        <v>353563</v>
      </c>
      <c r="K14" s="50">
        <v>317489</v>
      </c>
      <c r="L14" s="50">
        <v>312312</v>
      </c>
    </row>
    <row r="15" spans="2:13" s="25" customFormat="1" ht="15" x14ac:dyDescent="0.2">
      <c r="B15" s="26" t="s">
        <v>15</v>
      </c>
      <c r="C15" s="50">
        <v>224132</v>
      </c>
      <c r="D15" s="50">
        <v>300822</v>
      </c>
      <c r="E15" s="50">
        <v>278834</v>
      </c>
      <c r="F15" s="50">
        <v>237385</v>
      </c>
      <c r="G15" s="50">
        <v>230496</v>
      </c>
      <c r="H15" s="50">
        <v>219257</v>
      </c>
      <c r="I15" s="50">
        <v>253279</v>
      </c>
      <c r="J15" s="50">
        <v>312586</v>
      </c>
      <c r="K15" s="50">
        <v>203571</v>
      </c>
      <c r="L15" s="50">
        <v>203487</v>
      </c>
    </row>
    <row r="16" spans="2:13" s="25" customFormat="1" ht="15" x14ac:dyDescent="0.2">
      <c r="B16" s="26" t="s">
        <v>14</v>
      </c>
      <c r="C16" s="50">
        <v>269305</v>
      </c>
      <c r="D16" s="50">
        <v>315337</v>
      </c>
      <c r="E16" s="50">
        <v>264277</v>
      </c>
      <c r="F16" s="50">
        <v>245048</v>
      </c>
      <c r="G16" s="50">
        <v>254328</v>
      </c>
      <c r="H16" s="50">
        <v>361880</v>
      </c>
      <c r="I16" s="50">
        <v>211847</v>
      </c>
      <c r="J16" s="50">
        <v>306970</v>
      </c>
      <c r="K16" s="50">
        <v>339945</v>
      </c>
      <c r="L16" s="50">
        <v>374445</v>
      </c>
    </row>
    <row r="17" spans="2:12" s="25" customFormat="1" ht="15" x14ac:dyDescent="0.2">
      <c r="B17" s="26" t="s">
        <v>13</v>
      </c>
      <c r="C17" s="50">
        <v>265397</v>
      </c>
      <c r="D17" s="50">
        <v>279008</v>
      </c>
      <c r="E17" s="50">
        <v>203006</v>
      </c>
      <c r="F17" s="50">
        <v>295389</v>
      </c>
      <c r="G17" s="50">
        <v>272263</v>
      </c>
      <c r="H17" s="50">
        <v>355419</v>
      </c>
      <c r="I17" s="50">
        <v>369314</v>
      </c>
      <c r="J17" s="50">
        <v>315718</v>
      </c>
      <c r="K17" s="50">
        <v>209938</v>
      </c>
      <c r="L17" s="50">
        <v>219249</v>
      </c>
    </row>
    <row r="18" spans="2:12" s="25" customFormat="1" ht="15" x14ac:dyDescent="0.2">
      <c r="B18" s="26" t="s">
        <v>12</v>
      </c>
      <c r="C18" s="50">
        <v>214079</v>
      </c>
      <c r="D18" s="50">
        <v>206019</v>
      </c>
      <c r="E18" s="50">
        <v>276987</v>
      </c>
      <c r="F18" s="50">
        <v>215804</v>
      </c>
      <c r="G18" s="50">
        <v>333645</v>
      </c>
      <c r="H18" s="50">
        <v>231510</v>
      </c>
      <c r="I18" s="50">
        <v>201224</v>
      </c>
      <c r="J18" s="50">
        <v>368630</v>
      </c>
      <c r="K18" s="50">
        <v>283545</v>
      </c>
      <c r="L18" s="50">
        <v>256277</v>
      </c>
    </row>
    <row r="19" spans="2:12" s="25" customFormat="1" ht="15" x14ac:dyDescent="0.2">
      <c r="B19" s="26" t="s">
        <v>11</v>
      </c>
      <c r="C19" s="50">
        <v>370191</v>
      </c>
      <c r="D19" s="50">
        <v>238294</v>
      </c>
      <c r="E19" s="50">
        <v>330315</v>
      </c>
      <c r="F19" s="50">
        <v>330443</v>
      </c>
      <c r="G19" s="50">
        <v>238392</v>
      </c>
      <c r="H19" s="50">
        <v>237430</v>
      </c>
      <c r="I19" s="50">
        <v>239792</v>
      </c>
      <c r="J19" s="50">
        <v>255108</v>
      </c>
      <c r="K19" s="50">
        <v>316367</v>
      </c>
      <c r="L19" s="50">
        <v>358836</v>
      </c>
    </row>
    <row r="20" spans="2:12" s="25" customFormat="1" ht="15" x14ac:dyDescent="0.2">
      <c r="B20" s="26" t="s">
        <v>10</v>
      </c>
      <c r="C20" s="50">
        <v>266843</v>
      </c>
      <c r="D20" s="50">
        <v>242323</v>
      </c>
      <c r="E20" s="50">
        <v>307477</v>
      </c>
      <c r="F20" s="50">
        <v>262512</v>
      </c>
      <c r="G20" s="50">
        <v>294097</v>
      </c>
      <c r="H20" s="50">
        <v>257680</v>
      </c>
      <c r="I20" s="50">
        <v>271096</v>
      </c>
      <c r="J20" s="50">
        <v>297354</v>
      </c>
      <c r="K20" s="50">
        <v>237669</v>
      </c>
      <c r="L20" s="50">
        <v>329028</v>
      </c>
    </row>
    <row r="21" spans="2:12" s="25" customFormat="1" ht="15" x14ac:dyDescent="0.2">
      <c r="B21" s="26" t="s">
        <v>9</v>
      </c>
      <c r="C21" s="50">
        <v>333891</v>
      </c>
      <c r="D21" s="50">
        <v>373211</v>
      </c>
      <c r="E21" s="50">
        <v>367605</v>
      </c>
      <c r="F21" s="50">
        <v>275933</v>
      </c>
      <c r="G21" s="50">
        <v>311437</v>
      </c>
      <c r="H21" s="50">
        <v>310001</v>
      </c>
      <c r="I21" s="50">
        <v>311980</v>
      </c>
      <c r="J21" s="50">
        <v>261561</v>
      </c>
      <c r="K21" s="50">
        <v>368253</v>
      </c>
      <c r="L21" s="50">
        <v>239239</v>
      </c>
    </row>
    <row r="22" spans="2:12" s="25" customFormat="1" ht="15" x14ac:dyDescent="0.2">
      <c r="B22" s="26" t="s">
        <v>8</v>
      </c>
      <c r="C22" s="50">
        <v>361538</v>
      </c>
      <c r="D22" s="50">
        <v>221230</v>
      </c>
      <c r="E22" s="50">
        <v>219260</v>
      </c>
      <c r="F22" s="50">
        <v>286799</v>
      </c>
      <c r="G22" s="50">
        <v>363069</v>
      </c>
      <c r="H22" s="50">
        <v>345938</v>
      </c>
      <c r="I22" s="50">
        <v>330582</v>
      </c>
      <c r="J22" s="50">
        <v>305161</v>
      </c>
      <c r="K22" s="50">
        <v>359164</v>
      </c>
      <c r="L22" s="50">
        <v>273336</v>
      </c>
    </row>
    <row r="23" spans="2:12" s="25" customFormat="1" ht="15" x14ac:dyDescent="0.2">
      <c r="B23" s="26" t="s">
        <v>7</v>
      </c>
      <c r="C23" s="50">
        <v>366148</v>
      </c>
      <c r="D23" s="50">
        <v>250642</v>
      </c>
      <c r="E23" s="50">
        <v>247384</v>
      </c>
      <c r="F23" s="50">
        <v>261725</v>
      </c>
      <c r="G23" s="50">
        <v>355288</v>
      </c>
      <c r="H23" s="50">
        <v>372337</v>
      </c>
      <c r="I23" s="50">
        <v>227105</v>
      </c>
      <c r="J23" s="50">
        <v>292324</v>
      </c>
      <c r="K23" s="50">
        <v>220999</v>
      </c>
      <c r="L23" s="50">
        <v>371793</v>
      </c>
    </row>
    <row r="24" spans="2:12" s="25" customFormat="1" ht="15" x14ac:dyDescent="0.2">
      <c r="B24" s="26" t="s">
        <v>6</v>
      </c>
      <c r="C24" s="50">
        <v>247289</v>
      </c>
      <c r="D24" s="50">
        <v>356598</v>
      </c>
      <c r="E24" s="50">
        <v>356231</v>
      </c>
      <c r="F24" s="50">
        <v>241362</v>
      </c>
      <c r="G24" s="50">
        <v>245378</v>
      </c>
      <c r="H24" s="50">
        <v>306497</v>
      </c>
      <c r="I24" s="50">
        <v>311364</v>
      </c>
      <c r="J24" s="50">
        <v>316546</v>
      </c>
      <c r="K24" s="50">
        <v>328992</v>
      </c>
      <c r="L24" s="50">
        <v>337297</v>
      </c>
    </row>
    <row r="25" spans="2:12" s="25" customFormat="1" ht="15" x14ac:dyDescent="0.2">
      <c r="B25" s="26" t="s">
        <v>9</v>
      </c>
      <c r="C25" s="50">
        <v>339097</v>
      </c>
      <c r="D25" s="50">
        <v>355645</v>
      </c>
      <c r="E25" s="50">
        <v>242995</v>
      </c>
      <c r="F25" s="50">
        <v>270315</v>
      </c>
      <c r="G25" s="50">
        <v>302928</v>
      </c>
      <c r="H25" s="50">
        <v>286995</v>
      </c>
      <c r="I25" s="50">
        <v>295710</v>
      </c>
      <c r="J25" s="50">
        <v>350544</v>
      </c>
      <c r="K25" s="50">
        <v>315825</v>
      </c>
      <c r="L25" s="50">
        <v>226109</v>
      </c>
    </row>
    <row r="26" spans="2:12" s="25" customFormat="1" ht="15" x14ac:dyDescent="0.2">
      <c r="B26" s="26" t="s">
        <v>8</v>
      </c>
      <c r="C26" s="50">
        <v>353880</v>
      </c>
      <c r="D26" s="50">
        <v>369083</v>
      </c>
      <c r="E26" s="50">
        <v>219374</v>
      </c>
      <c r="F26" s="50">
        <v>341843</v>
      </c>
      <c r="G26" s="50">
        <v>327922</v>
      </c>
      <c r="H26" s="50">
        <v>293654</v>
      </c>
      <c r="I26" s="50">
        <v>349800</v>
      </c>
      <c r="J26" s="50">
        <v>236626</v>
      </c>
      <c r="K26" s="50">
        <v>241620</v>
      </c>
      <c r="L26" s="50">
        <v>356883</v>
      </c>
    </row>
    <row r="27" spans="2:12" s="25" customFormat="1" ht="15" x14ac:dyDescent="0.2">
      <c r="B27" s="26" t="s">
        <v>7</v>
      </c>
      <c r="C27" s="50">
        <v>256889</v>
      </c>
      <c r="D27" s="50">
        <v>329865</v>
      </c>
      <c r="E27" s="50">
        <v>269242</v>
      </c>
      <c r="F27" s="50">
        <v>298128</v>
      </c>
      <c r="G27" s="50">
        <v>210889</v>
      </c>
      <c r="H27" s="50">
        <v>355304</v>
      </c>
      <c r="I27" s="50">
        <v>225215</v>
      </c>
      <c r="J27" s="50">
        <v>350550</v>
      </c>
      <c r="K27" s="50">
        <v>333379</v>
      </c>
      <c r="L27" s="50">
        <v>267773</v>
      </c>
    </row>
    <row r="28" spans="2:12" s="25" customFormat="1" ht="15" x14ac:dyDescent="0.2">
      <c r="B28" s="26" t="s">
        <v>6</v>
      </c>
      <c r="C28" s="50">
        <v>337266</v>
      </c>
      <c r="D28" s="50">
        <v>234661</v>
      </c>
      <c r="E28" s="50">
        <v>305799</v>
      </c>
      <c r="F28" s="50">
        <v>313098</v>
      </c>
      <c r="G28" s="50">
        <v>314389</v>
      </c>
      <c r="H28" s="50">
        <v>213005</v>
      </c>
      <c r="I28" s="50">
        <v>271494</v>
      </c>
      <c r="J28" s="50">
        <v>324007</v>
      </c>
      <c r="K28" s="50">
        <v>360689</v>
      </c>
      <c r="L28" s="50">
        <v>217830</v>
      </c>
    </row>
    <row r="29" spans="2:12" s="25" customFormat="1" x14ac:dyDescent="0.2">
      <c r="C29" s="51">
        <f>SUM(C13:C28)</f>
        <v>4815052</v>
      </c>
      <c r="D29" s="51">
        <f>SUM(D13:D28)</f>
        <v>4639428</v>
      </c>
      <c r="E29" s="51">
        <f>SUM(E13:E28)</f>
        <v>4608341</v>
      </c>
      <c r="F29" s="51">
        <f>SUM(F13:F28)</f>
        <v>4493942</v>
      </c>
      <c r="G29" s="51">
        <f>SUM(G13:G28)</f>
        <v>4605857</v>
      </c>
      <c r="H29" s="51">
        <f>SUM(H13:H28)</f>
        <v>4756389</v>
      </c>
      <c r="I29" s="51">
        <f>SUM(I13:I28)</f>
        <v>4310698</v>
      </c>
      <c r="J29" s="51">
        <f>SUM(J13:J28)</f>
        <v>4913318</v>
      </c>
      <c r="K29" s="51">
        <f>SUM(K13:K28)</f>
        <v>4646560</v>
      </c>
      <c r="L29" s="51">
        <f>SUM(L13:L28)</f>
        <v>4561183</v>
      </c>
    </row>
    <row r="30" spans="2:12" s="25" customFormat="1" ht="15" x14ac:dyDescent="0.2">
      <c r="B30" s="29"/>
      <c r="C30" s="29"/>
      <c r="D30" s="29"/>
      <c r="E30" s="29"/>
      <c r="F30" s="29"/>
      <c r="G30" s="29"/>
      <c r="H30" s="52" t="s">
        <v>176</v>
      </c>
      <c r="I30" s="53">
        <f>SUM(C29,E29,G29,I29,K29)</f>
        <v>22986508</v>
      </c>
      <c r="J30" s="52" t="s">
        <v>177</v>
      </c>
      <c r="K30" s="29"/>
      <c r="L30" s="53">
        <f>SUM(D29,F29,H29,J29,L29)</f>
        <v>23364260</v>
      </c>
    </row>
    <row r="31" spans="2:12" s="25" customFormat="1" ht="11" customHeight="1" x14ac:dyDescent="0.2"/>
    <row r="32" spans="2:12" s="25" customFormat="1" ht="25" customHeight="1" x14ac:dyDescent="0.2">
      <c r="B32" s="48" t="s">
        <v>163</v>
      </c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2:12" s="25" customFormat="1" ht="25" customHeight="1" x14ac:dyDescent="0.2">
      <c r="B33" s="45"/>
      <c r="C33" s="46" t="s">
        <v>158</v>
      </c>
      <c r="D33" s="47"/>
      <c r="E33" s="45" t="s">
        <v>159</v>
      </c>
      <c r="F33" s="47"/>
      <c r="G33" s="45" t="s">
        <v>160</v>
      </c>
      <c r="H33" s="47"/>
      <c r="I33" s="48" t="s">
        <v>161</v>
      </c>
      <c r="J33" s="44"/>
      <c r="K33" s="48" t="s">
        <v>162</v>
      </c>
      <c r="L33" s="44"/>
    </row>
    <row r="34" spans="2:12" s="25" customFormat="1" ht="25" customHeight="1" x14ac:dyDescent="0.2">
      <c r="B34" s="49"/>
      <c r="C34" s="49" t="s">
        <v>156</v>
      </c>
      <c r="D34" s="49" t="s">
        <v>157</v>
      </c>
      <c r="E34" s="49" t="s">
        <v>156</v>
      </c>
      <c r="F34" s="49" t="s">
        <v>157</v>
      </c>
      <c r="G34" s="49" t="s">
        <v>156</v>
      </c>
      <c r="H34" s="49" t="s">
        <v>157</v>
      </c>
      <c r="I34" s="49" t="s">
        <v>156</v>
      </c>
      <c r="J34" s="49" t="s">
        <v>157</v>
      </c>
      <c r="K34" s="49" t="s">
        <v>156</v>
      </c>
      <c r="L34" s="49" t="s">
        <v>157</v>
      </c>
    </row>
    <row r="35" spans="2:12" s="25" customFormat="1" ht="14" customHeight="1" x14ac:dyDescent="0.2">
      <c r="B35" s="26" t="s">
        <v>17</v>
      </c>
      <c r="C35" s="50">
        <v>36047</v>
      </c>
      <c r="D35" s="50">
        <v>128554</v>
      </c>
      <c r="E35" s="50">
        <v>550156</v>
      </c>
      <c r="F35" s="50">
        <v>570834</v>
      </c>
      <c r="G35" s="50">
        <v>179432</v>
      </c>
      <c r="H35" s="50">
        <v>280368</v>
      </c>
      <c r="I35" s="50">
        <v>138175</v>
      </c>
      <c r="J35" s="50">
        <v>166070</v>
      </c>
      <c r="K35" s="50">
        <v>359115</v>
      </c>
      <c r="L35" s="50">
        <v>367289</v>
      </c>
    </row>
    <row r="36" spans="2:12" s="25" customFormat="1" ht="15" x14ac:dyDescent="0.2">
      <c r="B36" s="26" t="s">
        <v>16</v>
      </c>
      <c r="C36" s="50">
        <v>173060</v>
      </c>
      <c r="D36" s="50">
        <v>38136</v>
      </c>
      <c r="E36" s="50">
        <v>569399</v>
      </c>
      <c r="F36" s="50">
        <v>447324</v>
      </c>
      <c r="G36" s="50">
        <v>271904</v>
      </c>
      <c r="H36" s="50">
        <v>229114</v>
      </c>
      <c r="I36" s="50">
        <v>102721</v>
      </c>
      <c r="J36" s="50">
        <v>253563</v>
      </c>
      <c r="K36" s="50">
        <v>467489</v>
      </c>
      <c r="L36" s="50">
        <v>462312</v>
      </c>
    </row>
    <row r="37" spans="2:12" s="25" customFormat="1" ht="15" x14ac:dyDescent="0.2">
      <c r="B37" s="26" t="s">
        <v>15</v>
      </c>
      <c r="C37" s="50">
        <v>24132</v>
      </c>
      <c r="D37" s="50">
        <v>100822</v>
      </c>
      <c r="E37" s="50">
        <v>478834</v>
      </c>
      <c r="F37" s="50">
        <v>437385</v>
      </c>
      <c r="G37" s="50">
        <v>180496</v>
      </c>
      <c r="H37" s="50">
        <v>169257</v>
      </c>
      <c r="I37" s="50">
        <v>153279</v>
      </c>
      <c r="J37" s="50">
        <v>212586</v>
      </c>
      <c r="K37" s="50">
        <v>353571</v>
      </c>
      <c r="L37" s="50">
        <v>353487</v>
      </c>
    </row>
    <row r="38" spans="2:12" s="25" customFormat="1" ht="15" x14ac:dyDescent="0.2">
      <c r="B38" s="26" t="s">
        <v>14</v>
      </c>
      <c r="C38" s="50">
        <v>69305</v>
      </c>
      <c r="D38" s="50">
        <v>115337</v>
      </c>
      <c r="E38" s="50">
        <v>464277</v>
      </c>
      <c r="F38" s="50">
        <v>445048</v>
      </c>
      <c r="G38" s="50">
        <v>204328</v>
      </c>
      <c r="H38" s="50">
        <v>311880</v>
      </c>
      <c r="I38" s="50">
        <v>111847</v>
      </c>
      <c r="J38" s="50">
        <v>206970</v>
      </c>
      <c r="K38" s="50">
        <v>489945</v>
      </c>
      <c r="L38" s="50">
        <v>524445</v>
      </c>
    </row>
    <row r="39" spans="2:12" s="25" customFormat="1" ht="15" x14ac:dyDescent="0.2">
      <c r="B39" s="26" t="s">
        <v>13</v>
      </c>
      <c r="C39" s="50">
        <v>65397</v>
      </c>
      <c r="D39" s="50">
        <v>79008</v>
      </c>
      <c r="E39" s="50">
        <v>403006</v>
      </c>
      <c r="F39" s="50">
        <v>495389</v>
      </c>
      <c r="G39" s="50">
        <v>222263</v>
      </c>
      <c r="H39" s="50">
        <v>305419</v>
      </c>
      <c r="I39" s="50">
        <v>269314</v>
      </c>
      <c r="J39" s="50">
        <v>215718</v>
      </c>
      <c r="K39" s="50">
        <v>359938</v>
      </c>
      <c r="L39" s="50">
        <v>369249</v>
      </c>
    </row>
    <row r="40" spans="2:12" s="25" customFormat="1" ht="15" x14ac:dyDescent="0.2">
      <c r="B40" s="26" t="s">
        <v>12</v>
      </c>
      <c r="C40" s="50">
        <v>14079</v>
      </c>
      <c r="D40" s="50">
        <v>6019</v>
      </c>
      <c r="E40" s="50">
        <v>476987</v>
      </c>
      <c r="F40" s="50">
        <v>415804</v>
      </c>
      <c r="G40" s="50">
        <v>283645</v>
      </c>
      <c r="H40" s="50">
        <v>181510</v>
      </c>
      <c r="I40" s="50">
        <v>101224</v>
      </c>
      <c r="J40" s="50">
        <v>268630</v>
      </c>
      <c r="K40" s="50">
        <v>433545</v>
      </c>
      <c r="L40" s="50">
        <v>406277</v>
      </c>
    </row>
    <row r="41" spans="2:12" s="25" customFormat="1" ht="15" x14ac:dyDescent="0.2">
      <c r="B41" s="26" t="s">
        <v>11</v>
      </c>
      <c r="C41" s="50">
        <v>170191</v>
      </c>
      <c r="D41" s="50">
        <v>38294</v>
      </c>
      <c r="E41" s="50">
        <v>530315</v>
      </c>
      <c r="F41" s="50">
        <v>530443</v>
      </c>
      <c r="G41" s="50">
        <v>188392</v>
      </c>
      <c r="H41" s="50">
        <v>187430</v>
      </c>
      <c r="I41" s="50">
        <v>139792</v>
      </c>
      <c r="J41" s="50">
        <v>155108</v>
      </c>
      <c r="K41" s="50">
        <v>466367</v>
      </c>
      <c r="L41" s="50">
        <v>508836</v>
      </c>
    </row>
    <row r="42" spans="2:12" s="25" customFormat="1" ht="15" x14ac:dyDescent="0.2">
      <c r="B42" s="26" t="s">
        <v>10</v>
      </c>
      <c r="C42" s="50">
        <v>66843</v>
      </c>
      <c r="D42" s="50">
        <v>42323</v>
      </c>
      <c r="E42" s="50">
        <v>507477</v>
      </c>
      <c r="F42" s="50">
        <v>462512</v>
      </c>
      <c r="G42" s="50">
        <v>244097</v>
      </c>
      <c r="H42" s="50">
        <v>207680</v>
      </c>
      <c r="I42" s="50">
        <v>171096</v>
      </c>
      <c r="J42" s="50">
        <v>197354</v>
      </c>
      <c r="K42" s="50">
        <v>387669</v>
      </c>
      <c r="L42" s="50">
        <v>479028</v>
      </c>
    </row>
    <row r="43" spans="2:12" s="25" customFormat="1" ht="15" x14ac:dyDescent="0.2">
      <c r="B43" s="26" t="s">
        <v>9</v>
      </c>
      <c r="C43" s="50">
        <v>133891</v>
      </c>
      <c r="D43" s="50">
        <v>173211</v>
      </c>
      <c r="E43" s="50">
        <v>567605</v>
      </c>
      <c r="F43" s="50">
        <v>475933</v>
      </c>
      <c r="G43" s="50">
        <v>261437</v>
      </c>
      <c r="H43" s="50">
        <v>260001</v>
      </c>
      <c r="I43" s="50">
        <v>211980</v>
      </c>
      <c r="J43" s="50">
        <v>161561</v>
      </c>
      <c r="K43" s="50">
        <v>518253</v>
      </c>
      <c r="L43" s="50">
        <v>389239</v>
      </c>
    </row>
    <row r="44" spans="2:12" s="25" customFormat="1" ht="15" x14ac:dyDescent="0.2">
      <c r="B44" s="26" t="s">
        <v>8</v>
      </c>
      <c r="C44" s="50">
        <v>161538</v>
      </c>
      <c r="D44" s="50">
        <v>21230</v>
      </c>
      <c r="E44" s="50">
        <v>419260</v>
      </c>
      <c r="F44" s="50">
        <v>486799</v>
      </c>
      <c r="G44" s="50">
        <v>313069</v>
      </c>
      <c r="H44" s="50">
        <v>295938</v>
      </c>
      <c r="I44" s="50">
        <v>230582</v>
      </c>
      <c r="J44" s="50">
        <v>205161</v>
      </c>
      <c r="K44" s="50">
        <v>509164</v>
      </c>
      <c r="L44" s="50">
        <v>423336</v>
      </c>
    </row>
    <row r="45" spans="2:12" s="25" customFormat="1" ht="15" x14ac:dyDescent="0.2">
      <c r="B45" s="26" t="s">
        <v>7</v>
      </c>
      <c r="C45" s="50">
        <v>166148</v>
      </c>
      <c r="D45" s="50">
        <v>50642</v>
      </c>
      <c r="E45" s="50">
        <v>447384</v>
      </c>
      <c r="F45" s="50">
        <v>461725</v>
      </c>
      <c r="G45" s="50">
        <v>305288</v>
      </c>
      <c r="H45" s="50">
        <v>322337</v>
      </c>
      <c r="I45" s="50">
        <v>127105</v>
      </c>
      <c r="J45" s="50">
        <v>192324</v>
      </c>
      <c r="K45" s="50">
        <v>370999</v>
      </c>
      <c r="L45" s="50">
        <v>521793</v>
      </c>
    </row>
    <row r="46" spans="2:12" s="25" customFormat="1" ht="15" x14ac:dyDescent="0.2">
      <c r="B46" s="26" t="s">
        <v>6</v>
      </c>
      <c r="C46" s="50">
        <v>47289</v>
      </c>
      <c r="D46" s="50">
        <v>156598</v>
      </c>
      <c r="E46" s="50">
        <v>556231</v>
      </c>
      <c r="F46" s="50">
        <v>441362</v>
      </c>
      <c r="G46" s="50">
        <v>195378</v>
      </c>
      <c r="H46" s="50">
        <v>256497</v>
      </c>
      <c r="I46" s="50">
        <v>211364</v>
      </c>
      <c r="J46" s="50">
        <v>216546</v>
      </c>
      <c r="K46" s="50">
        <v>478992</v>
      </c>
      <c r="L46" s="50">
        <v>487297</v>
      </c>
    </row>
    <row r="47" spans="2:12" s="25" customFormat="1" ht="15" x14ac:dyDescent="0.2">
      <c r="B47" s="26" t="s">
        <v>5</v>
      </c>
      <c r="C47" s="50">
        <v>139097</v>
      </c>
      <c r="D47" s="50">
        <v>155645</v>
      </c>
      <c r="E47" s="50">
        <v>442995</v>
      </c>
      <c r="F47" s="50">
        <v>470315</v>
      </c>
      <c r="G47" s="50">
        <v>252928</v>
      </c>
      <c r="H47" s="50">
        <v>236995</v>
      </c>
      <c r="I47" s="50">
        <v>195710</v>
      </c>
      <c r="J47" s="50">
        <v>250544</v>
      </c>
      <c r="K47" s="50">
        <v>465825</v>
      </c>
      <c r="L47" s="50">
        <v>376109</v>
      </c>
    </row>
    <row r="48" spans="2:12" s="25" customFormat="1" ht="15" x14ac:dyDescent="0.2">
      <c r="B48" s="26" t="s">
        <v>4</v>
      </c>
      <c r="C48" s="50">
        <v>153880</v>
      </c>
      <c r="D48" s="50">
        <v>169083</v>
      </c>
      <c r="E48" s="50">
        <v>419374</v>
      </c>
      <c r="F48" s="50">
        <v>541843</v>
      </c>
      <c r="G48" s="50">
        <v>277922</v>
      </c>
      <c r="H48" s="50">
        <v>243654</v>
      </c>
      <c r="I48" s="50">
        <v>249800</v>
      </c>
      <c r="J48" s="50">
        <v>136626</v>
      </c>
      <c r="K48" s="50">
        <v>391620</v>
      </c>
      <c r="L48" s="50">
        <v>506883</v>
      </c>
    </row>
    <row r="49" spans="2:12" s="25" customFormat="1" ht="15" x14ac:dyDescent="0.2">
      <c r="B49" s="26" t="s">
        <v>3</v>
      </c>
      <c r="C49" s="50">
        <v>56889</v>
      </c>
      <c r="D49" s="50">
        <v>129865</v>
      </c>
      <c r="E49" s="50">
        <v>469242</v>
      </c>
      <c r="F49" s="50">
        <v>498128</v>
      </c>
      <c r="G49" s="50">
        <v>160889</v>
      </c>
      <c r="H49" s="50">
        <v>305304</v>
      </c>
      <c r="I49" s="50">
        <v>125215</v>
      </c>
      <c r="J49" s="50">
        <v>250550</v>
      </c>
      <c r="K49" s="50">
        <v>483379</v>
      </c>
      <c r="L49" s="50">
        <v>417773</v>
      </c>
    </row>
    <row r="50" spans="2:12" s="25" customFormat="1" ht="15" x14ac:dyDescent="0.2">
      <c r="B50" s="26" t="s">
        <v>2</v>
      </c>
      <c r="C50" s="50">
        <v>137266</v>
      </c>
      <c r="D50" s="50">
        <v>34661</v>
      </c>
      <c r="E50" s="50">
        <v>505799</v>
      </c>
      <c r="F50" s="50">
        <v>513098</v>
      </c>
      <c r="G50" s="50">
        <v>264389</v>
      </c>
      <c r="H50" s="50">
        <v>163005</v>
      </c>
      <c r="I50" s="50">
        <v>171494</v>
      </c>
      <c r="J50" s="50">
        <v>224007</v>
      </c>
      <c r="K50" s="50">
        <v>510689</v>
      </c>
      <c r="L50" s="50">
        <v>367830</v>
      </c>
    </row>
    <row r="51" spans="2:12" s="25" customFormat="1" x14ac:dyDescent="0.2">
      <c r="C51" s="51">
        <f>SUM(C35:C50)</f>
        <v>1615052</v>
      </c>
      <c r="D51" s="51">
        <f>SUM(D35:D50)</f>
        <v>1439428</v>
      </c>
      <c r="E51" s="51">
        <f>SUM(E35:E50)</f>
        <v>7808341</v>
      </c>
      <c r="F51" s="51">
        <f>SUM(F35:F50)</f>
        <v>7693942</v>
      </c>
      <c r="G51" s="51">
        <f>SUM(G35:G50)</f>
        <v>3805857</v>
      </c>
      <c r="H51" s="51">
        <f>SUM(H35:H50)</f>
        <v>3956389</v>
      </c>
      <c r="I51" s="51">
        <f>SUM(I35:I50)</f>
        <v>2710698</v>
      </c>
      <c r="J51" s="51">
        <f>SUM(J35:J50)</f>
        <v>3313318</v>
      </c>
      <c r="K51" s="51">
        <f>SUM(K35:K50)</f>
        <v>7046560</v>
      </c>
      <c r="L51" s="51">
        <f>SUM(L35:L50)</f>
        <v>6961183</v>
      </c>
    </row>
    <row r="52" spans="2:12" s="25" customFormat="1" ht="15" x14ac:dyDescent="0.2">
      <c r="B52" s="29"/>
      <c r="C52" s="29"/>
      <c r="D52" s="29"/>
      <c r="E52" s="29"/>
      <c r="F52" s="29"/>
      <c r="G52" s="29"/>
      <c r="H52" s="52" t="s">
        <v>1</v>
      </c>
      <c r="I52" s="53">
        <f>SUM(C51,E51,G51,I51,K51)</f>
        <v>22986508</v>
      </c>
      <c r="J52" s="52" t="s">
        <v>0</v>
      </c>
      <c r="K52" s="29"/>
      <c r="L52" s="53">
        <f>SUM(D51,F51,H51,J51,L51)</f>
        <v>23364260</v>
      </c>
    </row>
    <row r="53" spans="2:12" s="25" customFormat="1" ht="11" customHeight="1" x14ac:dyDescent="0.2">
      <c r="B53" s="29"/>
      <c r="C53" s="29"/>
      <c r="D53" s="29"/>
      <c r="E53" s="29"/>
      <c r="F53" s="29"/>
      <c r="G53" s="29"/>
      <c r="H53" s="29"/>
      <c r="I53" s="54"/>
      <c r="J53" s="29"/>
      <c r="K53" s="29"/>
      <c r="L53" s="54"/>
    </row>
    <row r="54" spans="2:12" s="25" customFormat="1" ht="25" customHeight="1" x14ac:dyDescent="0.2">
      <c r="B54" s="48" t="s">
        <v>169</v>
      </c>
      <c r="C54" s="43"/>
      <c r="D54" s="43"/>
      <c r="E54" s="43"/>
      <c r="F54" s="43"/>
      <c r="G54" s="43"/>
      <c r="H54" s="43"/>
      <c r="I54" s="43"/>
      <c r="J54" s="43"/>
      <c r="K54" s="43"/>
      <c r="L54" s="44"/>
    </row>
    <row r="55" spans="2:12" s="25" customFormat="1" ht="25" customHeight="1" x14ac:dyDescent="0.2">
      <c r="B55" s="45"/>
      <c r="C55" s="46" t="s">
        <v>164</v>
      </c>
      <c r="D55" s="47"/>
      <c r="E55" s="45" t="s">
        <v>165</v>
      </c>
      <c r="F55" s="47"/>
      <c r="G55" s="45" t="s">
        <v>166</v>
      </c>
      <c r="H55" s="47"/>
      <c r="I55" s="48" t="s">
        <v>167</v>
      </c>
      <c r="J55" s="44"/>
      <c r="K55" s="48" t="s">
        <v>168</v>
      </c>
      <c r="L55" s="44"/>
    </row>
    <row r="56" spans="2:12" s="25" customFormat="1" ht="25" customHeight="1" x14ac:dyDescent="0.2">
      <c r="B56" s="49"/>
      <c r="C56" s="49" t="s">
        <v>156</v>
      </c>
      <c r="D56" s="49" t="s">
        <v>157</v>
      </c>
      <c r="E56" s="49" t="s">
        <v>156</v>
      </c>
      <c r="F56" s="49" t="s">
        <v>157</v>
      </c>
      <c r="G56" s="49" t="s">
        <v>156</v>
      </c>
      <c r="H56" s="49" t="s">
        <v>157</v>
      </c>
      <c r="I56" s="49" t="s">
        <v>156</v>
      </c>
      <c r="J56" s="49" t="s">
        <v>157</v>
      </c>
      <c r="K56" s="49" t="s">
        <v>156</v>
      </c>
      <c r="L56" s="49" t="s">
        <v>157</v>
      </c>
    </row>
    <row r="57" spans="2:12" s="25" customFormat="1" ht="15" x14ac:dyDescent="0.2">
      <c r="B57" s="26" t="s">
        <v>17</v>
      </c>
      <c r="C57" s="50">
        <v>336047</v>
      </c>
      <c r="D57" s="50">
        <v>428554</v>
      </c>
      <c r="E57" s="50">
        <v>425156</v>
      </c>
      <c r="F57" s="50">
        <v>445834</v>
      </c>
      <c r="G57" s="50">
        <v>129432</v>
      </c>
      <c r="H57" s="50">
        <v>230368</v>
      </c>
      <c r="I57" s="50">
        <v>363175</v>
      </c>
      <c r="J57" s="50">
        <v>391070</v>
      </c>
      <c r="K57" s="50">
        <v>9115</v>
      </c>
      <c r="L57" s="50">
        <v>17289</v>
      </c>
    </row>
    <row r="58" spans="2:12" s="25" customFormat="1" ht="15" x14ac:dyDescent="0.2">
      <c r="B58" s="26" t="s">
        <v>16</v>
      </c>
      <c r="C58" s="50">
        <v>473060</v>
      </c>
      <c r="D58" s="50">
        <v>338136</v>
      </c>
      <c r="E58" s="50">
        <v>444399</v>
      </c>
      <c r="F58" s="50">
        <v>322324</v>
      </c>
      <c r="G58" s="50">
        <v>221904</v>
      </c>
      <c r="H58" s="50">
        <v>179114</v>
      </c>
      <c r="I58" s="50">
        <v>327721</v>
      </c>
      <c r="J58" s="50">
        <v>478563</v>
      </c>
      <c r="K58" s="50">
        <v>117489</v>
      </c>
      <c r="L58" s="50">
        <v>112312</v>
      </c>
    </row>
    <row r="59" spans="2:12" s="25" customFormat="1" ht="15" x14ac:dyDescent="0.2">
      <c r="B59" s="26" t="s">
        <v>15</v>
      </c>
      <c r="C59" s="50">
        <v>324132</v>
      </c>
      <c r="D59" s="50">
        <v>400822</v>
      </c>
      <c r="E59" s="50">
        <v>353834</v>
      </c>
      <c r="F59" s="50">
        <v>312385</v>
      </c>
      <c r="G59" s="50">
        <v>130496</v>
      </c>
      <c r="H59" s="50">
        <v>119257</v>
      </c>
      <c r="I59" s="50">
        <v>378279</v>
      </c>
      <c r="J59" s="50">
        <v>437586</v>
      </c>
      <c r="K59" s="50">
        <v>3571</v>
      </c>
      <c r="L59" s="50">
        <v>3487</v>
      </c>
    </row>
    <row r="60" spans="2:12" s="25" customFormat="1" ht="15" x14ac:dyDescent="0.2">
      <c r="B60" s="26" t="s">
        <v>14</v>
      </c>
      <c r="C60" s="50">
        <v>369305</v>
      </c>
      <c r="D60" s="50">
        <v>415337</v>
      </c>
      <c r="E60" s="50">
        <v>339277</v>
      </c>
      <c r="F60" s="50">
        <v>320048</v>
      </c>
      <c r="G60" s="50">
        <v>154328</v>
      </c>
      <c r="H60" s="50">
        <v>261880</v>
      </c>
      <c r="I60" s="50">
        <v>336847</v>
      </c>
      <c r="J60" s="50">
        <v>431970</v>
      </c>
      <c r="K60" s="50">
        <v>139945</v>
      </c>
      <c r="L60" s="50">
        <v>174445</v>
      </c>
    </row>
    <row r="61" spans="2:12" s="25" customFormat="1" ht="15" x14ac:dyDescent="0.2">
      <c r="B61" s="26" t="s">
        <v>13</v>
      </c>
      <c r="C61" s="50">
        <v>365397</v>
      </c>
      <c r="D61" s="50">
        <v>379008</v>
      </c>
      <c r="E61" s="50">
        <v>278006</v>
      </c>
      <c r="F61" s="50">
        <v>370389</v>
      </c>
      <c r="G61" s="50">
        <v>172263</v>
      </c>
      <c r="H61" s="50">
        <v>255419</v>
      </c>
      <c r="I61" s="50">
        <v>494314</v>
      </c>
      <c r="J61" s="50">
        <v>440718</v>
      </c>
      <c r="K61" s="50">
        <v>9938</v>
      </c>
      <c r="L61" s="50">
        <v>19249</v>
      </c>
    </row>
    <row r="62" spans="2:12" s="25" customFormat="1" ht="15" x14ac:dyDescent="0.2">
      <c r="B62" s="26" t="s">
        <v>12</v>
      </c>
      <c r="C62" s="50">
        <v>314079</v>
      </c>
      <c r="D62" s="50">
        <v>306019</v>
      </c>
      <c r="E62" s="50">
        <v>351987</v>
      </c>
      <c r="F62" s="50">
        <v>290804</v>
      </c>
      <c r="G62" s="50">
        <v>233645</v>
      </c>
      <c r="H62" s="50">
        <v>131510</v>
      </c>
      <c r="I62" s="50">
        <v>326224</v>
      </c>
      <c r="J62" s="50">
        <v>493630</v>
      </c>
      <c r="K62" s="50">
        <v>83545</v>
      </c>
      <c r="L62" s="50">
        <v>56277</v>
      </c>
    </row>
    <row r="63" spans="2:12" s="25" customFormat="1" ht="15" x14ac:dyDescent="0.2">
      <c r="B63" s="26" t="s">
        <v>11</v>
      </c>
      <c r="C63" s="50">
        <v>470191</v>
      </c>
      <c r="D63" s="50">
        <v>338294</v>
      </c>
      <c r="E63" s="50">
        <v>405315</v>
      </c>
      <c r="F63" s="50">
        <v>405443</v>
      </c>
      <c r="G63" s="50">
        <v>138392</v>
      </c>
      <c r="H63" s="50">
        <v>137430</v>
      </c>
      <c r="I63" s="50">
        <v>364792</v>
      </c>
      <c r="J63" s="50">
        <v>380108</v>
      </c>
      <c r="K63" s="50">
        <v>116367</v>
      </c>
      <c r="L63" s="50">
        <v>158836</v>
      </c>
    </row>
    <row r="64" spans="2:12" s="25" customFormat="1" ht="15" x14ac:dyDescent="0.2">
      <c r="B64" s="26" t="s">
        <v>10</v>
      </c>
      <c r="C64" s="50">
        <v>366843</v>
      </c>
      <c r="D64" s="50">
        <v>342323</v>
      </c>
      <c r="E64" s="50">
        <v>382477</v>
      </c>
      <c r="F64" s="50">
        <v>337512</v>
      </c>
      <c r="G64" s="50">
        <v>194097</v>
      </c>
      <c r="H64" s="50">
        <v>157680</v>
      </c>
      <c r="I64" s="50">
        <v>396096</v>
      </c>
      <c r="J64" s="50">
        <v>422354</v>
      </c>
      <c r="K64" s="50">
        <v>37669</v>
      </c>
      <c r="L64" s="50">
        <v>129028</v>
      </c>
    </row>
    <row r="65" spans="2:12" s="25" customFormat="1" ht="15" x14ac:dyDescent="0.2">
      <c r="B65" s="26" t="s">
        <v>9</v>
      </c>
      <c r="C65" s="50">
        <v>433891</v>
      </c>
      <c r="D65" s="50">
        <v>373211</v>
      </c>
      <c r="E65" s="50">
        <v>442605</v>
      </c>
      <c r="F65" s="50">
        <v>350933</v>
      </c>
      <c r="G65" s="50">
        <v>211437</v>
      </c>
      <c r="H65" s="50">
        <v>210001</v>
      </c>
      <c r="I65" s="50">
        <v>436980</v>
      </c>
      <c r="J65" s="50">
        <v>386561</v>
      </c>
      <c r="K65" s="50">
        <v>168253</v>
      </c>
      <c r="L65" s="50">
        <v>39239</v>
      </c>
    </row>
    <row r="66" spans="2:12" s="25" customFormat="1" ht="15" x14ac:dyDescent="0.2">
      <c r="B66" s="26" t="s">
        <v>8</v>
      </c>
      <c r="C66" s="50">
        <v>461538</v>
      </c>
      <c r="D66" s="50">
        <v>321230</v>
      </c>
      <c r="E66" s="50">
        <v>294260</v>
      </c>
      <c r="F66" s="50">
        <v>361799</v>
      </c>
      <c r="G66" s="50">
        <v>263069</v>
      </c>
      <c r="H66" s="50">
        <v>245938</v>
      </c>
      <c r="I66" s="50">
        <v>455582</v>
      </c>
      <c r="J66" s="50">
        <v>430161</v>
      </c>
      <c r="K66" s="50">
        <v>159164</v>
      </c>
      <c r="L66" s="50">
        <v>73336</v>
      </c>
    </row>
    <row r="67" spans="2:12" s="25" customFormat="1" ht="15" x14ac:dyDescent="0.2">
      <c r="B67" s="26" t="s">
        <v>7</v>
      </c>
      <c r="C67" s="50">
        <v>466148</v>
      </c>
      <c r="D67" s="50">
        <v>350642</v>
      </c>
      <c r="E67" s="50">
        <v>322384</v>
      </c>
      <c r="F67" s="50">
        <v>336725</v>
      </c>
      <c r="G67" s="50">
        <v>255288</v>
      </c>
      <c r="H67" s="50">
        <v>272337</v>
      </c>
      <c r="I67" s="50">
        <v>352105</v>
      </c>
      <c r="J67" s="50">
        <v>417324</v>
      </c>
      <c r="K67" s="50">
        <v>20999</v>
      </c>
      <c r="L67" s="50">
        <v>171793</v>
      </c>
    </row>
    <row r="68" spans="2:12" s="25" customFormat="1" ht="15" x14ac:dyDescent="0.2">
      <c r="B68" s="26" t="s">
        <v>6</v>
      </c>
      <c r="C68" s="50">
        <v>347289</v>
      </c>
      <c r="D68" s="50">
        <v>456598</v>
      </c>
      <c r="E68" s="50">
        <v>431231</v>
      </c>
      <c r="F68" s="50">
        <v>316362</v>
      </c>
      <c r="G68" s="50">
        <v>145378</v>
      </c>
      <c r="H68" s="50">
        <v>206497</v>
      </c>
      <c r="I68" s="50">
        <v>436364</v>
      </c>
      <c r="J68" s="50">
        <v>441546</v>
      </c>
      <c r="K68" s="50">
        <v>128992</v>
      </c>
      <c r="L68" s="50">
        <v>137297</v>
      </c>
    </row>
    <row r="69" spans="2:12" s="25" customFormat="1" ht="15" x14ac:dyDescent="0.2">
      <c r="B69" s="26" t="s">
        <v>5</v>
      </c>
      <c r="C69" s="50">
        <v>439097</v>
      </c>
      <c r="D69" s="50">
        <v>455645</v>
      </c>
      <c r="E69" s="50">
        <v>317995</v>
      </c>
      <c r="F69" s="50">
        <v>345315</v>
      </c>
      <c r="G69" s="50">
        <v>202928</v>
      </c>
      <c r="H69" s="50">
        <v>186995</v>
      </c>
      <c r="I69" s="50">
        <v>420710</v>
      </c>
      <c r="J69" s="50">
        <v>475544</v>
      </c>
      <c r="K69" s="50">
        <v>115825</v>
      </c>
      <c r="L69" s="50">
        <v>26109</v>
      </c>
    </row>
    <row r="70" spans="2:12" s="25" customFormat="1" ht="15" x14ac:dyDescent="0.2">
      <c r="B70" s="26" t="s">
        <v>4</v>
      </c>
      <c r="C70" s="50">
        <v>453880</v>
      </c>
      <c r="D70" s="50">
        <v>469083</v>
      </c>
      <c r="E70" s="50">
        <v>294374</v>
      </c>
      <c r="F70" s="50">
        <v>416843</v>
      </c>
      <c r="G70" s="50">
        <v>227922</v>
      </c>
      <c r="H70" s="50">
        <v>193654</v>
      </c>
      <c r="I70" s="50">
        <v>474800</v>
      </c>
      <c r="J70" s="50">
        <v>361626</v>
      </c>
      <c r="K70" s="50">
        <v>41620</v>
      </c>
      <c r="L70" s="50">
        <v>156883</v>
      </c>
    </row>
    <row r="71" spans="2:12" s="25" customFormat="1" ht="15" x14ac:dyDescent="0.2">
      <c r="B71" s="26" t="s">
        <v>3</v>
      </c>
      <c r="C71" s="50">
        <v>356889</v>
      </c>
      <c r="D71" s="50">
        <v>429865</v>
      </c>
      <c r="E71" s="50">
        <v>344242</v>
      </c>
      <c r="F71" s="50">
        <v>373128</v>
      </c>
      <c r="G71" s="50">
        <v>110889</v>
      </c>
      <c r="H71" s="50">
        <v>255304</v>
      </c>
      <c r="I71" s="50">
        <v>350215</v>
      </c>
      <c r="J71" s="50">
        <v>475550</v>
      </c>
      <c r="K71" s="50">
        <v>133379</v>
      </c>
      <c r="L71" s="50">
        <v>67773</v>
      </c>
    </row>
    <row r="72" spans="2:12" s="25" customFormat="1" ht="15" x14ac:dyDescent="0.2">
      <c r="B72" s="26" t="s">
        <v>2</v>
      </c>
      <c r="C72" s="50">
        <v>437266</v>
      </c>
      <c r="D72" s="50">
        <v>334661</v>
      </c>
      <c r="E72" s="50">
        <v>380799</v>
      </c>
      <c r="F72" s="50">
        <v>388098</v>
      </c>
      <c r="G72" s="50">
        <v>214389</v>
      </c>
      <c r="H72" s="50">
        <v>113005</v>
      </c>
      <c r="I72" s="50">
        <v>396494</v>
      </c>
      <c r="J72" s="50">
        <v>449007</v>
      </c>
      <c r="K72" s="50">
        <v>160689</v>
      </c>
      <c r="L72" s="50">
        <v>17830</v>
      </c>
    </row>
    <row r="73" spans="2:12" s="25" customFormat="1" x14ac:dyDescent="0.2">
      <c r="C73" s="51">
        <f>SUM(C57:C72)</f>
        <v>6415052</v>
      </c>
      <c r="D73" s="51">
        <f>SUM(D57:D72)</f>
        <v>6139428</v>
      </c>
      <c r="E73" s="51">
        <f>SUM(E57:E72)</f>
        <v>5808341</v>
      </c>
      <c r="F73" s="51">
        <f>SUM(F57:F72)</f>
        <v>5693942</v>
      </c>
      <c r="G73" s="51">
        <f>SUM(G57:G72)</f>
        <v>3005857</v>
      </c>
      <c r="H73" s="51">
        <f>SUM(H57:H72)</f>
        <v>3156389</v>
      </c>
      <c r="I73" s="51">
        <f>SUM(I57:I72)</f>
        <v>6310698</v>
      </c>
      <c r="J73" s="51">
        <f>SUM(J57:J72)</f>
        <v>6913318</v>
      </c>
      <c r="K73" s="51">
        <f>SUM(K57:K72)</f>
        <v>1446560</v>
      </c>
      <c r="L73" s="51">
        <f>SUM(L57:L72)</f>
        <v>1361183</v>
      </c>
    </row>
    <row r="74" spans="2:12" s="25" customFormat="1" ht="15" x14ac:dyDescent="0.2">
      <c r="B74" s="29"/>
      <c r="C74" s="29"/>
      <c r="D74" s="29"/>
      <c r="E74" s="29"/>
      <c r="F74" s="29"/>
      <c r="G74" s="29"/>
      <c r="H74" s="52" t="s">
        <v>1</v>
      </c>
      <c r="I74" s="53">
        <f>SUM(C73,E73,G73,I73,K73)</f>
        <v>22986508</v>
      </c>
      <c r="J74" s="52" t="s">
        <v>0</v>
      </c>
      <c r="K74" s="29"/>
      <c r="L74" s="53">
        <f>SUM(D73,F73,H73,J73,L73)</f>
        <v>23264260</v>
      </c>
    </row>
    <row r="75" spans="2:12" s="25" customFormat="1" ht="11" customHeight="1" x14ac:dyDescent="0.2">
      <c r="B75" s="29"/>
      <c r="C75" s="29"/>
      <c r="D75" s="29"/>
      <c r="E75" s="29"/>
      <c r="F75" s="29"/>
      <c r="G75" s="29"/>
      <c r="H75" s="29"/>
      <c r="I75" s="54"/>
      <c r="J75" s="29"/>
      <c r="K75" s="29"/>
      <c r="L75" s="54"/>
    </row>
    <row r="76" spans="2:12" s="25" customFormat="1" ht="25" customHeight="1" x14ac:dyDescent="0.2">
      <c r="B76" s="48" t="s">
        <v>154</v>
      </c>
      <c r="C76" s="43"/>
      <c r="D76" s="43"/>
      <c r="E76" s="43"/>
      <c r="F76" s="43"/>
      <c r="G76" s="43"/>
      <c r="H76" s="43"/>
      <c r="I76" s="43"/>
      <c r="J76" s="43"/>
      <c r="K76" s="43"/>
      <c r="L76" s="44"/>
    </row>
    <row r="77" spans="2:12" s="25" customFormat="1" ht="25" customHeight="1" x14ac:dyDescent="0.2">
      <c r="B77" s="45"/>
      <c r="C77" s="49" t="s">
        <v>156</v>
      </c>
      <c r="D77" s="47"/>
      <c r="E77" s="45"/>
      <c r="F77" s="47"/>
      <c r="G77" s="45"/>
      <c r="H77" s="49" t="s">
        <v>157</v>
      </c>
      <c r="I77" s="48"/>
      <c r="J77" s="44"/>
      <c r="K77" s="48"/>
      <c r="L77" s="44"/>
    </row>
    <row r="78" spans="2:12" s="25" customFormat="1" ht="25" customHeight="1" x14ac:dyDescent="0.2">
      <c r="B78" s="49"/>
      <c r="C78" s="49" t="s">
        <v>170</v>
      </c>
      <c r="D78" s="49" t="s">
        <v>171</v>
      </c>
      <c r="E78" s="49" t="s">
        <v>172</v>
      </c>
      <c r="F78" s="49" t="s">
        <v>173</v>
      </c>
      <c r="G78" s="49" t="s">
        <v>174</v>
      </c>
      <c r="H78" s="49" t="s">
        <v>170</v>
      </c>
      <c r="I78" s="49" t="s">
        <v>171</v>
      </c>
      <c r="J78" s="49" t="s">
        <v>172</v>
      </c>
      <c r="K78" s="49" t="s">
        <v>173</v>
      </c>
      <c r="L78" s="49" t="s">
        <v>174</v>
      </c>
    </row>
    <row r="79" spans="2:12" s="25" customFormat="1" ht="14" customHeight="1" x14ac:dyDescent="0.2">
      <c r="B79" s="26">
        <v>2024</v>
      </c>
      <c r="C79" s="40">
        <f>SUM('Finanz Dashboard'!C13:C16)</f>
        <v>1102544</v>
      </c>
      <c r="D79" s="40">
        <f>SUM('Finanz Dashboard'!E13:E16)</f>
        <v>1262666</v>
      </c>
      <c r="E79" s="40">
        <f>SUM('Finanz Dashboard'!G13:G16)</f>
        <v>1036160</v>
      </c>
      <c r="F79" s="40">
        <f>SUM('Finanz Dashboard'!I13:I16)</f>
        <v>906022</v>
      </c>
      <c r="G79" s="40">
        <f>SUM('Finanz Dashboard'!K13:K16)</f>
        <v>1070120</v>
      </c>
      <c r="H79" s="40">
        <f>SUM('Finanz Dashboard'!D13:D16)</f>
        <v>1182849</v>
      </c>
      <c r="I79" s="40">
        <f>SUM('Finanz Dashboard'!F13:F16)</f>
        <v>1100591</v>
      </c>
      <c r="J79" s="40">
        <f>SUM('Finanz Dashboard'!H13:H16)</f>
        <v>1190619</v>
      </c>
      <c r="K79" s="40">
        <f>SUM('Finanz Dashboard'!J13:J16)</f>
        <v>1239189</v>
      </c>
      <c r="L79" s="40">
        <f>SUM('Finanz Dashboard'!L13:L16)</f>
        <v>1107533</v>
      </c>
    </row>
    <row r="80" spans="2:12" s="25" customFormat="1" ht="14" customHeight="1" x14ac:dyDescent="0.2">
      <c r="B80" s="26">
        <v>2025</v>
      </c>
      <c r="C80" s="40">
        <f>SUM('Finanz Dashboard'!C17:C20)</f>
        <v>1116510</v>
      </c>
      <c r="D80" s="40">
        <f>SUM('Finanz Dashboard'!E17:E20)</f>
        <v>1117785</v>
      </c>
      <c r="E80" s="40">
        <f>SUM('Finanz Dashboard'!G17:G20)</f>
        <v>1138397</v>
      </c>
      <c r="F80" s="40">
        <f>SUM('Finanz Dashboard'!I17:I20)</f>
        <v>1081426</v>
      </c>
      <c r="G80" s="40">
        <f>SUM('Finanz Dashboard'!K17:K20)</f>
        <v>1047519</v>
      </c>
      <c r="H80" s="40">
        <f>SUM('Finanz Dashboard'!D17:D20)</f>
        <v>965644</v>
      </c>
      <c r="I80" s="40">
        <f>SUM('Finanz Dashboard'!F17:F20)</f>
        <v>1104148</v>
      </c>
      <c r="J80" s="40">
        <f>SUM('Finanz Dashboard'!H17:H20)</f>
        <v>1082039</v>
      </c>
      <c r="K80" s="40">
        <f>SUM('Finanz Dashboard'!J17:J20)</f>
        <v>1236810</v>
      </c>
      <c r="L80" s="40">
        <f>SUM('Finanz Dashboard'!L17:L20)</f>
        <v>1163390</v>
      </c>
    </row>
    <row r="81" spans="2:12" s="25" customFormat="1" ht="14" customHeight="1" x14ac:dyDescent="0.2">
      <c r="B81" s="26">
        <v>2026</v>
      </c>
      <c r="C81" s="40">
        <f>SUM('Finanz Dashboard'!C21:C24)</f>
        <v>1308866</v>
      </c>
      <c r="D81" s="40">
        <f>SUM('Finanz Dashboard'!E21:E24)</f>
        <v>1190480</v>
      </c>
      <c r="E81" s="40">
        <f>SUM('Finanz Dashboard'!G21:G24)</f>
        <v>1275172</v>
      </c>
      <c r="F81" s="40">
        <f>SUM('Finanz Dashboard'!I21:I24)</f>
        <v>1181031</v>
      </c>
      <c r="G81" s="40">
        <f>SUM('Finanz Dashboard'!K21:K24)</f>
        <v>1277408</v>
      </c>
      <c r="H81" s="40">
        <f>SUM('Finanz Dashboard'!D21:D24)</f>
        <v>1201681</v>
      </c>
      <c r="I81" s="40">
        <f>SUM('Finanz Dashboard'!F21:F24)</f>
        <v>1065819</v>
      </c>
      <c r="J81" s="40">
        <f>SUM('Finanz Dashboard'!H21:H24)</f>
        <v>1334773</v>
      </c>
      <c r="K81" s="40">
        <f>SUM('Finanz Dashboard'!J21:J24)</f>
        <v>1175592</v>
      </c>
      <c r="L81" s="40">
        <f>SUM('Finanz Dashboard'!L21:L24)</f>
        <v>1221665</v>
      </c>
    </row>
    <row r="82" spans="2:12" s="25" customFormat="1" ht="14" customHeight="1" x14ac:dyDescent="0.2">
      <c r="B82" s="26">
        <v>2027</v>
      </c>
      <c r="C82" s="40">
        <f>SUM('Finanz Dashboard'!C25:C28)</f>
        <v>1287132</v>
      </c>
      <c r="D82" s="40">
        <f>SUM('Finanz Dashboard'!E25:E28)</f>
        <v>1037410</v>
      </c>
      <c r="E82" s="40">
        <f>SUM('Finanz Dashboard'!G25:G28)</f>
        <v>1156128</v>
      </c>
      <c r="F82" s="40">
        <f>SUM('Finanz Dashboard'!I25:I28)</f>
        <v>1142219</v>
      </c>
      <c r="G82" s="40">
        <f>SUM('Finanz Dashboard'!K25:K28)</f>
        <v>1251513</v>
      </c>
      <c r="H82" s="40">
        <f>SUM('Finanz Dashboard'!D25:D28)</f>
        <v>1289254</v>
      </c>
      <c r="I82" s="40">
        <f>SUM('Finanz Dashboard'!F25:F28)</f>
        <v>1223384</v>
      </c>
      <c r="J82" s="40">
        <f>SUM('Finanz Dashboard'!H25:H28)</f>
        <v>1148958</v>
      </c>
      <c r="K82" s="40">
        <f>SUM('Finanz Dashboard'!J25:J28)</f>
        <v>1261727</v>
      </c>
      <c r="L82" s="40">
        <f>SUM('Finanz Dashboard'!L25:L28)</f>
        <v>1068595</v>
      </c>
    </row>
    <row r="83" spans="2:12" s="25" customFormat="1" ht="11" customHeight="1" x14ac:dyDescent="0.2">
      <c r="B83" s="29"/>
      <c r="C83" s="29"/>
      <c r="D83" s="29"/>
      <c r="E83" s="29"/>
      <c r="F83" s="29"/>
      <c r="G83" s="29"/>
      <c r="H83" s="54"/>
      <c r="I83" s="29"/>
      <c r="J83" s="29"/>
      <c r="K83" s="54"/>
    </row>
    <row r="84" spans="2:12" s="25" customFormat="1" ht="25" customHeight="1" x14ac:dyDescent="0.2">
      <c r="B84" s="48" t="s">
        <v>163</v>
      </c>
      <c r="C84" s="43"/>
      <c r="D84" s="43"/>
      <c r="E84" s="43"/>
      <c r="F84" s="43"/>
      <c r="G84" s="43"/>
      <c r="H84" s="43"/>
      <c r="I84" s="43"/>
      <c r="J84" s="43"/>
      <c r="K84" s="43"/>
      <c r="L84" s="44"/>
    </row>
    <row r="85" spans="2:12" s="25" customFormat="1" ht="25" customHeight="1" x14ac:dyDescent="0.2">
      <c r="B85" s="45"/>
      <c r="C85" s="49" t="s">
        <v>156</v>
      </c>
      <c r="D85" s="47"/>
      <c r="E85" s="45"/>
      <c r="F85" s="47"/>
      <c r="G85" s="45"/>
      <c r="H85" s="49" t="s">
        <v>157</v>
      </c>
      <c r="I85" s="48"/>
      <c r="J85" s="44"/>
      <c r="K85" s="48"/>
      <c r="L85" s="44"/>
    </row>
    <row r="86" spans="2:12" s="25" customFormat="1" ht="25" customHeight="1" x14ac:dyDescent="0.2">
      <c r="B86" s="49"/>
      <c r="C86" s="46" t="s">
        <v>158</v>
      </c>
      <c r="D86" s="46" t="s">
        <v>159</v>
      </c>
      <c r="E86" s="49" t="s">
        <v>160</v>
      </c>
      <c r="F86" s="49" t="s">
        <v>161</v>
      </c>
      <c r="G86" s="49" t="s">
        <v>162</v>
      </c>
      <c r="H86" s="46" t="s">
        <v>158</v>
      </c>
      <c r="I86" s="46" t="s">
        <v>159</v>
      </c>
      <c r="J86" s="49" t="s">
        <v>160</v>
      </c>
      <c r="K86" s="49" t="s">
        <v>161</v>
      </c>
      <c r="L86" s="49" t="s">
        <v>162</v>
      </c>
    </row>
    <row r="87" spans="2:12" s="25" customFormat="1" ht="14" customHeight="1" x14ac:dyDescent="0.2">
      <c r="B87" s="26">
        <v>2024</v>
      </c>
      <c r="C87" s="40">
        <f>SUM('Finanz Dashboard'!C35:C38)</f>
        <v>302544</v>
      </c>
      <c r="D87" s="40">
        <f>SUM('Finanz Dashboard'!E35:E38)</f>
        <v>2062666</v>
      </c>
      <c r="E87" s="40">
        <f>SUM('Finanz Dashboard'!G35:G38)</f>
        <v>836160</v>
      </c>
      <c r="F87" s="40">
        <f>SUM('Finanz Dashboard'!I35:I38)</f>
        <v>506022</v>
      </c>
      <c r="G87" s="40">
        <f>SUM('Finanz Dashboard'!K35:K38)</f>
        <v>1670120</v>
      </c>
      <c r="H87" s="40">
        <f>SUM('Finanz Dashboard'!D35:D38)</f>
        <v>382849</v>
      </c>
      <c r="I87" s="40">
        <f>SUM('Finanz Dashboard'!F35:F38)</f>
        <v>1900591</v>
      </c>
      <c r="J87" s="40">
        <f>SUM('Finanz Dashboard'!H35:H38)</f>
        <v>990619</v>
      </c>
      <c r="K87" s="40">
        <f>SUM('Finanz Dashboard'!J35:J38)</f>
        <v>839189</v>
      </c>
      <c r="L87" s="40">
        <f>SUM('Finanz Dashboard'!L35:L38)</f>
        <v>1707533</v>
      </c>
    </row>
    <row r="88" spans="2:12" s="25" customFormat="1" ht="14" customHeight="1" x14ac:dyDescent="0.2">
      <c r="B88" s="26">
        <v>2025</v>
      </c>
      <c r="C88" s="40">
        <f>SUM('Finanz Dashboard'!C39:C42)</f>
        <v>316510</v>
      </c>
      <c r="D88" s="40">
        <f>SUM('Finanz Dashboard'!E39:E42)</f>
        <v>1917785</v>
      </c>
      <c r="E88" s="40">
        <f>SUM('Finanz Dashboard'!G39:G42)</f>
        <v>938397</v>
      </c>
      <c r="F88" s="40">
        <f>SUM('Finanz Dashboard'!I39:I42)</f>
        <v>681426</v>
      </c>
      <c r="G88" s="40">
        <f>SUM('Finanz Dashboard'!K39:K42)</f>
        <v>1647519</v>
      </c>
      <c r="H88" s="40">
        <f>SUM('Finanz Dashboard'!D39:D42)</f>
        <v>165644</v>
      </c>
      <c r="I88" s="40">
        <f>SUM('Finanz Dashboard'!F39:F42)</f>
        <v>1904148</v>
      </c>
      <c r="J88" s="40">
        <f>SUM('Finanz Dashboard'!H39:H42)</f>
        <v>882039</v>
      </c>
      <c r="K88" s="40">
        <f>SUM('Finanz Dashboard'!J39:J42)</f>
        <v>836810</v>
      </c>
      <c r="L88" s="40">
        <f>SUM('Finanz Dashboard'!L39:L42)</f>
        <v>1763390</v>
      </c>
    </row>
    <row r="89" spans="2:12" s="25" customFormat="1" ht="14" customHeight="1" x14ac:dyDescent="0.2">
      <c r="B89" s="26">
        <v>2026</v>
      </c>
      <c r="C89" s="40">
        <f>SUM('Finanz Dashboard'!C43:C46)</f>
        <v>508866</v>
      </c>
      <c r="D89" s="40">
        <f>SUM('Finanz Dashboard'!E43:E46)</f>
        <v>1990480</v>
      </c>
      <c r="E89" s="40">
        <f>SUM('Finanz Dashboard'!G43:G46)</f>
        <v>1075172</v>
      </c>
      <c r="F89" s="40">
        <f>SUM('Finanz Dashboard'!I43:I46)</f>
        <v>781031</v>
      </c>
      <c r="G89" s="40">
        <f>SUM('Finanz Dashboard'!K43:K46)</f>
        <v>1877408</v>
      </c>
      <c r="H89" s="40">
        <f>SUM('Finanz Dashboard'!D43:D46)</f>
        <v>401681</v>
      </c>
      <c r="I89" s="40">
        <f>SUM('Finanz Dashboard'!F43:F46)</f>
        <v>1865819</v>
      </c>
      <c r="J89" s="40">
        <f>SUM('Finanz Dashboard'!H43:H46)</f>
        <v>1134773</v>
      </c>
      <c r="K89" s="40">
        <f>SUM('Finanz Dashboard'!J43:J46)</f>
        <v>775592</v>
      </c>
      <c r="L89" s="40">
        <f>SUM('Finanz Dashboard'!L43:L46)</f>
        <v>1821665</v>
      </c>
    </row>
    <row r="90" spans="2:12" s="25" customFormat="1" ht="14" customHeight="1" x14ac:dyDescent="0.2">
      <c r="B90" s="26">
        <v>2027</v>
      </c>
      <c r="C90" s="40">
        <f>SUM('Finanz Dashboard'!C47:C50)</f>
        <v>487132</v>
      </c>
      <c r="D90" s="40">
        <f>SUM('Finanz Dashboard'!E47:E50)</f>
        <v>1837410</v>
      </c>
      <c r="E90" s="40">
        <f>SUM('Finanz Dashboard'!G47:G50)</f>
        <v>956128</v>
      </c>
      <c r="F90" s="40">
        <f>SUM('Finanz Dashboard'!I47:I50)</f>
        <v>742219</v>
      </c>
      <c r="G90" s="40">
        <f>SUM('Finanz Dashboard'!K47:K50)</f>
        <v>1851513</v>
      </c>
      <c r="H90" s="40">
        <f>SUM('Finanz Dashboard'!D47:D50)</f>
        <v>489254</v>
      </c>
      <c r="I90" s="40">
        <f>SUM('Finanz Dashboard'!F47:F50)</f>
        <v>2023384</v>
      </c>
      <c r="J90" s="40">
        <f>SUM('Finanz Dashboard'!H47:H50)</f>
        <v>948958</v>
      </c>
      <c r="K90" s="40">
        <f>SUM('Finanz Dashboard'!J47:J50)</f>
        <v>861727</v>
      </c>
      <c r="L90" s="40">
        <f>SUM('Finanz Dashboard'!L47:L50)</f>
        <v>1668595</v>
      </c>
    </row>
    <row r="91" spans="2:12" s="25" customFormat="1" ht="11" customHeight="1" x14ac:dyDescent="0.2"/>
    <row r="92" spans="2:12" s="25" customFormat="1" ht="25" customHeight="1" x14ac:dyDescent="0.2">
      <c r="B92" s="48" t="s">
        <v>169</v>
      </c>
      <c r="C92" s="43"/>
      <c r="D92" s="43"/>
      <c r="E92" s="43"/>
      <c r="F92" s="43"/>
      <c r="G92" s="43"/>
      <c r="H92" s="43"/>
      <c r="I92" s="43"/>
      <c r="J92" s="43"/>
      <c r="K92" s="43"/>
      <c r="L92" s="44"/>
    </row>
    <row r="93" spans="2:12" s="25" customFormat="1" ht="25" customHeight="1" x14ac:dyDescent="0.2">
      <c r="B93" s="45"/>
      <c r="C93" s="49" t="s">
        <v>156</v>
      </c>
      <c r="D93" s="47"/>
      <c r="E93" s="45"/>
      <c r="F93" s="47"/>
      <c r="G93" s="45"/>
      <c r="H93" s="49" t="s">
        <v>157</v>
      </c>
      <c r="I93" s="48"/>
      <c r="J93" s="44"/>
      <c r="K93" s="48"/>
      <c r="L93" s="44"/>
    </row>
    <row r="94" spans="2:12" s="25" customFormat="1" ht="25" customHeight="1" x14ac:dyDescent="0.2">
      <c r="B94" s="49"/>
      <c r="C94" s="46" t="s">
        <v>164</v>
      </c>
      <c r="D94" s="45" t="s">
        <v>165</v>
      </c>
      <c r="E94" s="45" t="s">
        <v>166</v>
      </c>
      <c r="F94" s="48" t="s">
        <v>167</v>
      </c>
      <c r="G94" s="48" t="s">
        <v>168</v>
      </c>
      <c r="H94" s="46" t="s">
        <v>164</v>
      </c>
      <c r="I94" s="45" t="s">
        <v>165</v>
      </c>
      <c r="J94" s="45" t="s">
        <v>166</v>
      </c>
      <c r="K94" s="48" t="s">
        <v>167</v>
      </c>
      <c r="L94" s="48" t="s">
        <v>168</v>
      </c>
    </row>
    <row r="95" spans="2:12" s="25" customFormat="1" ht="14" customHeight="1" x14ac:dyDescent="0.2">
      <c r="B95" s="26">
        <v>2024</v>
      </c>
      <c r="C95" s="40">
        <f>SUM('Finanz Dashboard'!C57:C60)</f>
        <v>1502544</v>
      </c>
      <c r="D95" s="40">
        <f>SUM('Finanz Dashboard'!E57:E60)</f>
        <v>1562666</v>
      </c>
      <c r="E95" s="40">
        <f>SUM('Finanz Dashboard'!G57:G60)</f>
        <v>636160</v>
      </c>
      <c r="F95" s="40">
        <f>SUM('Finanz Dashboard'!I57:I60)</f>
        <v>1406022</v>
      </c>
      <c r="G95" s="40">
        <f>SUM('Finanz Dashboard'!K57:K60)</f>
        <v>270120</v>
      </c>
      <c r="H95" s="40">
        <f>SUM('Finanz Dashboard'!D57:D60)</f>
        <v>1582849</v>
      </c>
      <c r="I95" s="40">
        <f>SUM('Finanz Dashboard'!F57:F60)</f>
        <v>1400591</v>
      </c>
      <c r="J95" s="40">
        <f>SUM('Finanz Dashboard'!H57:H60)</f>
        <v>790619</v>
      </c>
      <c r="K95" s="40">
        <f>SUM('Finanz Dashboard'!J57:J60)</f>
        <v>1739189</v>
      </c>
      <c r="L95" s="40">
        <f>SUM('Finanz Dashboard'!L57:L60)</f>
        <v>307533</v>
      </c>
    </row>
    <row r="96" spans="2:12" s="25" customFormat="1" ht="14" customHeight="1" x14ac:dyDescent="0.2">
      <c r="B96" s="26">
        <v>2025</v>
      </c>
      <c r="C96" s="40">
        <f>SUM('Finanz Dashboard'!C61:C64)</f>
        <v>1516510</v>
      </c>
      <c r="D96" s="40">
        <f>SUM('Finanz Dashboard'!E61:E64)</f>
        <v>1417785</v>
      </c>
      <c r="E96" s="40">
        <f>SUM('Finanz Dashboard'!G61:G64)</f>
        <v>738397</v>
      </c>
      <c r="F96" s="40">
        <f>SUM('Finanz Dashboard'!I61:I64)</f>
        <v>1581426</v>
      </c>
      <c r="G96" s="40">
        <f>SUM('Finanz Dashboard'!K61:K64)</f>
        <v>247519</v>
      </c>
      <c r="H96" s="40">
        <f>SUM('Finanz Dashboard'!D61:D64)</f>
        <v>1365644</v>
      </c>
      <c r="I96" s="40">
        <f>SUM('Finanz Dashboard'!F61:F64)</f>
        <v>1404148</v>
      </c>
      <c r="J96" s="40">
        <f>SUM('Finanz Dashboard'!H61:H64)</f>
        <v>682039</v>
      </c>
      <c r="K96" s="40">
        <f>SUM('Finanz Dashboard'!J61:J64)</f>
        <v>1736810</v>
      </c>
      <c r="L96" s="40">
        <f>SUM('Finanz Dashboard'!L61:L64)</f>
        <v>363390</v>
      </c>
    </row>
    <row r="97" spans="2:13" s="25" customFormat="1" ht="14" customHeight="1" x14ac:dyDescent="0.2">
      <c r="B97" s="26">
        <v>2026</v>
      </c>
      <c r="C97" s="40">
        <f>SUM('Finanz Dashboard'!C65:C68)</f>
        <v>1708866</v>
      </c>
      <c r="D97" s="40">
        <f>SUM('Finanz Dashboard'!E65:E68)</f>
        <v>1490480</v>
      </c>
      <c r="E97" s="40">
        <f>SUM('Finanz Dashboard'!G65:G68)</f>
        <v>875172</v>
      </c>
      <c r="F97" s="40">
        <f>SUM('Finanz Dashboard'!I65:I68)</f>
        <v>1681031</v>
      </c>
      <c r="G97" s="40">
        <f>SUM('Finanz Dashboard'!K65:K68)</f>
        <v>477408</v>
      </c>
      <c r="H97" s="40">
        <f>SUM('Finanz Dashboard'!D65:D68)</f>
        <v>1501681</v>
      </c>
      <c r="I97" s="40">
        <f>SUM('Finanz Dashboard'!F65:F68)</f>
        <v>1365819</v>
      </c>
      <c r="J97" s="40">
        <f>SUM('Finanz Dashboard'!H65:H68)</f>
        <v>934773</v>
      </c>
      <c r="K97" s="40">
        <f>SUM('Finanz Dashboard'!J65:J68)</f>
        <v>1675592</v>
      </c>
      <c r="L97" s="40">
        <f>SUM('Finanz Dashboard'!L65:L68)</f>
        <v>421665</v>
      </c>
    </row>
    <row r="98" spans="2:13" s="25" customFormat="1" ht="14" customHeight="1" x14ac:dyDescent="0.2">
      <c r="B98" s="26">
        <v>2027</v>
      </c>
      <c r="C98" s="40">
        <f>SUM('Finanz Dashboard'!C69:C72)</f>
        <v>1687132</v>
      </c>
      <c r="D98" s="40">
        <f>SUM('Finanz Dashboard'!E69:E72)</f>
        <v>1337410</v>
      </c>
      <c r="E98" s="40">
        <f>SUM('Finanz Dashboard'!G69:G72)</f>
        <v>756128</v>
      </c>
      <c r="F98" s="40">
        <f>SUM('Finanz Dashboard'!I69:I72)</f>
        <v>1642219</v>
      </c>
      <c r="G98" s="40">
        <f>SUM('Finanz Dashboard'!K69:K72)</f>
        <v>451513</v>
      </c>
      <c r="H98" s="40">
        <f>SUM('Finanz Dashboard'!D69:D72)</f>
        <v>1689254</v>
      </c>
      <c r="I98" s="40">
        <f>SUM('Finanz Dashboard'!F69:F72)</f>
        <v>1523384</v>
      </c>
      <c r="J98" s="40">
        <f>SUM('Finanz Dashboard'!H69:H72)</f>
        <v>748958</v>
      </c>
      <c r="K98" s="40">
        <f>SUM('Finanz Dashboard'!J69:J72)</f>
        <v>1761727</v>
      </c>
      <c r="L98" s="40">
        <f>SUM('Finanz Dashboard'!L69:L72)</f>
        <v>268595</v>
      </c>
    </row>
    <row r="99" spans="2:13" s="4" customFormat="1" ht="11" customHeight="1" x14ac:dyDescent="0.2">
      <c r="M99" s="41"/>
    </row>
  </sheetData>
  <pageMargins left="0.3" right="0.3" top="0.3" bottom="0.3" header="0" footer="0"/>
  <pageSetup scale="43" fitToHeight="0" orientation="landscape" horizontalDpi="0" verticalDpi="0"/>
  <rowBreaks count="1" manualBreakCount="1">
    <brk id="7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A048-1B19-104E-BB4B-B030D5FA780C}">
  <sheetPr>
    <tabColor theme="0" tint="-0.499984740745262"/>
    <pageSetUpPr fitToPage="1"/>
  </sheetPr>
  <dimension ref="A1:I112"/>
  <sheetViews>
    <sheetView showGridLines="0" zoomScale="95" zoomScaleNormal="95" workbookViewId="0">
      <selection activeCell="C1" sqref="C1"/>
    </sheetView>
  </sheetViews>
  <sheetFormatPr baseColWidth="10" defaultColWidth="10.83203125" defaultRowHeight="14" x14ac:dyDescent="0.2"/>
  <cols>
    <col min="1" max="1" width="3.33203125" style="4" customWidth="1"/>
    <col min="2" max="8" width="30" style="4" customWidth="1"/>
    <col min="9" max="9" width="3.33203125" style="4" customWidth="1"/>
    <col min="10" max="16384" width="10.83203125" style="4"/>
  </cols>
  <sheetData>
    <row r="1" spans="1:9" ht="105" customHeight="1" x14ac:dyDescent="0.2"/>
    <row r="2" spans="1:9" ht="50" customHeight="1" x14ac:dyDescent="0.2">
      <c r="B2" s="24" t="s">
        <v>104</v>
      </c>
    </row>
    <row r="3" spans="1:9" ht="409" customHeight="1" x14ac:dyDescent="0.2">
      <c r="B3" s="5"/>
      <c r="C3" s="5"/>
      <c r="D3" s="5"/>
      <c r="E3" s="5"/>
    </row>
    <row r="4" spans="1:9" ht="409" customHeight="1" x14ac:dyDescent="0.2">
      <c r="B4" s="5"/>
      <c r="C4" s="5"/>
      <c r="D4" s="5"/>
      <c r="E4" s="5"/>
    </row>
    <row r="5" spans="1:9" ht="15" x14ac:dyDescent="0.2">
      <c r="A5" s="25"/>
      <c r="B5" s="33" t="s">
        <v>55</v>
      </c>
      <c r="C5" s="33" t="s">
        <v>56</v>
      </c>
      <c r="D5" s="33" t="s">
        <v>57</v>
      </c>
      <c r="E5" s="33" t="s">
        <v>58</v>
      </c>
      <c r="F5" s="33" t="s">
        <v>59</v>
      </c>
      <c r="G5" s="33" t="s">
        <v>20</v>
      </c>
      <c r="H5" s="33" t="s">
        <v>60</v>
      </c>
      <c r="I5" s="25"/>
    </row>
    <row r="6" spans="1:9" ht="15" x14ac:dyDescent="0.2">
      <c r="A6" s="25"/>
      <c r="B6" s="26">
        <v>513076</v>
      </c>
      <c r="C6" s="26" t="s">
        <v>61</v>
      </c>
      <c r="D6" s="27">
        <v>44749</v>
      </c>
      <c r="E6" s="28" t="s">
        <v>19</v>
      </c>
      <c r="F6" s="40">
        <v>370834</v>
      </c>
      <c r="G6" s="40">
        <v>0</v>
      </c>
      <c r="H6" s="40">
        <v>0</v>
      </c>
      <c r="I6" s="25"/>
    </row>
    <row r="7" spans="1:9" ht="15" x14ac:dyDescent="0.2">
      <c r="A7" s="25"/>
      <c r="B7" s="26">
        <v>390362</v>
      </c>
      <c r="C7" s="26" t="s">
        <v>62</v>
      </c>
      <c r="D7" s="27">
        <v>44750</v>
      </c>
      <c r="E7" s="28" t="s">
        <v>19</v>
      </c>
      <c r="F7" s="40">
        <v>247324</v>
      </c>
      <c r="G7" s="40">
        <v>0</v>
      </c>
      <c r="H7" s="40">
        <v>0</v>
      </c>
      <c r="I7" s="25"/>
    </row>
    <row r="8" spans="1:9" ht="15" x14ac:dyDescent="0.2">
      <c r="A8" s="25"/>
      <c r="B8" s="26">
        <v>378723</v>
      </c>
      <c r="C8" s="26" t="s">
        <v>63</v>
      </c>
      <c r="D8" s="27">
        <v>44751</v>
      </c>
      <c r="E8" s="28" t="s">
        <v>19</v>
      </c>
      <c r="F8" s="40">
        <v>237385</v>
      </c>
      <c r="G8" s="40">
        <v>0</v>
      </c>
      <c r="H8" s="40">
        <v>0</v>
      </c>
      <c r="I8" s="25"/>
    </row>
    <row r="9" spans="1:9" ht="15" x14ac:dyDescent="0.2">
      <c r="A9" s="25"/>
      <c r="B9" s="26">
        <v>444407</v>
      </c>
      <c r="C9" s="26" t="s">
        <v>64</v>
      </c>
      <c r="D9" s="27">
        <v>44752</v>
      </c>
      <c r="E9" s="28" t="s">
        <v>19</v>
      </c>
      <c r="F9" s="40">
        <v>245048</v>
      </c>
      <c r="G9" s="40">
        <v>0</v>
      </c>
      <c r="H9" s="40">
        <v>0</v>
      </c>
      <c r="I9" s="25"/>
    </row>
    <row r="10" spans="1:9" ht="15" x14ac:dyDescent="0.2">
      <c r="A10" s="25"/>
      <c r="B10" s="26">
        <v>438389</v>
      </c>
      <c r="C10" s="26" t="s">
        <v>65</v>
      </c>
      <c r="D10" s="27">
        <v>44753</v>
      </c>
      <c r="E10" s="28" t="s">
        <v>97</v>
      </c>
      <c r="F10" s="40">
        <v>42000</v>
      </c>
      <c r="G10" s="40">
        <v>2000</v>
      </c>
      <c r="H10" s="40">
        <v>0</v>
      </c>
      <c r="I10" s="25"/>
    </row>
    <row r="11" spans="1:9" ht="15" x14ac:dyDescent="0.2">
      <c r="A11" s="25"/>
      <c r="B11" s="26">
        <v>443122</v>
      </c>
      <c r="C11" s="26" t="s">
        <v>66</v>
      </c>
      <c r="D11" s="27">
        <v>44754</v>
      </c>
      <c r="E11" s="28" t="s">
        <v>97</v>
      </c>
      <c r="F11" s="40">
        <v>42000</v>
      </c>
      <c r="G11" s="40">
        <v>2000</v>
      </c>
      <c r="H11" s="40">
        <v>0</v>
      </c>
      <c r="I11" s="25"/>
    </row>
    <row r="12" spans="1:9" ht="15" x14ac:dyDescent="0.2">
      <c r="A12" s="25"/>
      <c r="B12" s="26">
        <v>509063</v>
      </c>
      <c r="C12" s="26" t="s">
        <v>67</v>
      </c>
      <c r="D12" s="27">
        <v>44755</v>
      </c>
      <c r="E12" s="28" t="s">
        <v>97</v>
      </c>
      <c r="F12" s="40">
        <v>42000</v>
      </c>
      <c r="G12" s="40">
        <v>2000</v>
      </c>
      <c r="H12" s="40">
        <v>0</v>
      </c>
      <c r="I12" s="25"/>
    </row>
    <row r="13" spans="1:9" ht="15" x14ac:dyDescent="0.2">
      <c r="A13" s="25"/>
      <c r="B13" s="26">
        <v>397561</v>
      </c>
      <c r="C13" s="26" t="s">
        <v>68</v>
      </c>
      <c r="D13" s="27">
        <v>44756</v>
      </c>
      <c r="E13" s="28" t="s">
        <v>97</v>
      </c>
      <c r="F13" s="40">
        <v>42000</v>
      </c>
      <c r="G13" s="40">
        <v>2000</v>
      </c>
      <c r="H13" s="40">
        <v>0</v>
      </c>
      <c r="I13" s="25"/>
    </row>
    <row r="14" spans="1:9" ht="15" x14ac:dyDescent="0.2">
      <c r="A14" s="25"/>
      <c r="B14" s="26">
        <v>555048</v>
      </c>
      <c r="C14" s="26" t="s">
        <v>69</v>
      </c>
      <c r="D14" s="27">
        <v>44757</v>
      </c>
      <c r="E14" s="28" t="s">
        <v>97</v>
      </c>
      <c r="F14" s="40">
        <v>42000</v>
      </c>
      <c r="G14" s="40">
        <v>2000</v>
      </c>
      <c r="H14" s="40">
        <v>0</v>
      </c>
      <c r="I14" s="25"/>
    </row>
    <row r="15" spans="1:9" ht="15" x14ac:dyDescent="0.2">
      <c r="A15" s="25"/>
      <c r="B15" s="26">
        <v>435359</v>
      </c>
      <c r="C15" s="26" t="s">
        <v>70</v>
      </c>
      <c r="D15" s="27">
        <v>44758</v>
      </c>
      <c r="E15" s="28" t="s">
        <v>97</v>
      </c>
      <c r="F15" s="40">
        <v>42000</v>
      </c>
      <c r="G15" s="40">
        <v>2000</v>
      </c>
      <c r="H15" s="40">
        <v>0</v>
      </c>
      <c r="I15" s="25"/>
    </row>
    <row r="16" spans="1:9" ht="15" x14ac:dyDescent="0.2">
      <c r="A16" s="25"/>
      <c r="B16" s="26">
        <v>453271</v>
      </c>
      <c r="C16" s="26" t="s">
        <v>71</v>
      </c>
      <c r="D16" s="27">
        <v>44759</v>
      </c>
      <c r="E16" s="28" t="s">
        <v>97</v>
      </c>
      <c r="F16" s="40">
        <v>42000</v>
      </c>
      <c r="G16" s="40">
        <v>2000</v>
      </c>
      <c r="H16" s="40">
        <v>0</v>
      </c>
      <c r="I16" s="25"/>
    </row>
    <row r="17" spans="1:9" ht="15" x14ac:dyDescent="0.2">
      <c r="A17" s="25"/>
      <c r="B17" s="26">
        <v>464630</v>
      </c>
      <c r="C17" s="26" t="s">
        <v>72</v>
      </c>
      <c r="D17" s="27">
        <v>44760</v>
      </c>
      <c r="E17" s="28" t="s">
        <v>97</v>
      </c>
      <c r="F17" s="40">
        <v>45000</v>
      </c>
      <c r="G17" s="40">
        <v>2000</v>
      </c>
      <c r="H17" s="40">
        <v>0</v>
      </c>
      <c r="I17" s="25"/>
    </row>
    <row r="18" spans="1:9" ht="15" x14ac:dyDescent="0.2">
      <c r="A18" s="25"/>
      <c r="B18" s="26">
        <v>519760</v>
      </c>
      <c r="C18" s="26" t="s">
        <v>73</v>
      </c>
      <c r="D18" s="27">
        <v>44761</v>
      </c>
      <c r="E18" s="28" t="s">
        <v>97</v>
      </c>
      <c r="F18" s="40">
        <v>45000</v>
      </c>
      <c r="G18" s="40">
        <v>2000</v>
      </c>
      <c r="H18" s="40">
        <v>0</v>
      </c>
      <c r="I18" s="25"/>
    </row>
    <row r="19" spans="1:9" ht="15" x14ac:dyDescent="0.2">
      <c r="A19" s="25"/>
      <c r="B19" s="26">
        <v>442969</v>
      </c>
      <c r="C19" s="26" t="s">
        <v>74</v>
      </c>
      <c r="D19" s="27">
        <v>44762</v>
      </c>
      <c r="E19" s="28" t="s">
        <v>97</v>
      </c>
      <c r="F19" s="40">
        <v>45000</v>
      </c>
      <c r="G19" s="40">
        <v>2000</v>
      </c>
      <c r="H19" s="40">
        <v>0</v>
      </c>
      <c r="I19" s="25"/>
    </row>
    <row r="20" spans="1:9" ht="15" x14ac:dyDescent="0.2">
      <c r="A20" s="25"/>
      <c r="B20" s="26">
        <v>512184</v>
      </c>
      <c r="C20" s="26" t="s">
        <v>75</v>
      </c>
      <c r="D20" s="27">
        <v>44763</v>
      </c>
      <c r="E20" s="28" t="s">
        <v>97</v>
      </c>
      <c r="F20" s="40">
        <v>45000</v>
      </c>
      <c r="G20" s="40">
        <v>2000</v>
      </c>
      <c r="H20" s="40">
        <v>0</v>
      </c>
      <c r="I20" s="25"/>
    </row>
    <row r="21" spans="1:9" ht="15" x14ac:dyDescent="0.2">
      <c r="A21" s="25"/>
      <c r="B21" s="26">
        <v>393786</v>
      </c>
      <c r="C21" s="26" t="s">
        <v>76</v>
      </c>
      <c r="D21" s="27">
        <v>44764</v>
      </c>
      <c r="E21" s="28" t="s">
        <v>98</v>
      </c>
      <c r="F21" s="40">
        <v>48200</v>
      </c>
      <c r="G21" s="40">
        <v>2000</v>
      </c>
      <c r="H21" s="40">
        <v>0</v>
      </c>
      <c r="I21" s="25"/>
    </row>
    <row r="22" spans="1:9" ht="15" x14ac:dyDescent="0.2">
      <c r="A22" s="25"/>
      <c r="B22" s="26">
        <v>355232</v>
      </c>
      <c r="C22" s="26" t="s">
        <v>77</v>
      </c>
      <c r="D22" s="27">
        <v>44765</v>
      </c>
      <c r="E22" s="28" t="s">
        <v>98</v>
      </c>
      <c r="F22" s="40">
        <v>48200</v>
      </c>
      <c r="G22" s="40">
        <v>2000</v>
      </c>
      <c r="H22" s="40">
        <v>0</v>
      </c>
      <c r="I22" s="25"/>
    </row>
    <row r="23" spans="1:9" ht="15" x14ac:dyDescent="0.2">
      <c r="A23" s="25"/>
      <c r="B23" s="26">
        <v>420444</v>
      </c>
      <c r="C23" s="26" t="s">
        <v>78</v>
      </c>
      <c r="D23" s="27">
        <v>44766</v>
      </c>
      <c r="E23" s="28" t="s">
        <v>98</v>
      </c>
      <c r="F23" s="40">
        <v>48200</v>
      </c>
      <c r="G23" s="40">
        <v>2000</v>
      </c>
      <c r="H23" s="40">
        <v>0</v>
      </c>
      <c r="I23" s="25"/>
    </row>
    <row r="24" spans="1:9" ht="15" x14ac:dyDescent="0.2">
      <c r="A24" s="25"/>
      <c r="B24" s="26">
        <v>380553</v>
      </c>
      <c r="C24" s="26" t="s">
        <v>79</v>
      </c>
      <c r="D24" s="27">
        <v>44767</v>
      </c>
      <c r="E24" s="28" t="s">
        <v>98</v>
      </c>
      <c r="F24" s="40">
        <v>48200</v>
      </c>
      <c r="G24" s="40">
        <v>2000</v>
      </c>
      <c r="H24" s="40">
        <v>0</v>
      </c>
      <c r="I24" s="25"/>
    </row>
    <row r="25" spans="1:9" ht="15" x14ac:dyDescent="0.2">
      <c r="A25" s="25"/>
      <c r="B25" s="26">
        <v>427151</v>
      </c>
      <c r="C25" s="26" t="s">
        <v>80</v>
      </c>
      <c r="D25" s="27">
        <v>44768</v>
      </c>
      <c r="E25" s="28" t="s">
        <v>98</v>
      </c>
      <c r="F25" s="40">
        <v>48200</v>
      </c>
      <c r="G25" s="40">
        <v>2000</v>
      </c>
      <c r="H25" s="40">
        <v>0</v>
      </c>
      <c r="I25" s="25"/>
    </row>
    <row r="26" spans="1:9" ht="15" x14ac:dyDescent="0.2">
      <c r="A26" s="25"/>
      <c r="B26" s="26">
        <v>547926</v>
      </c>
      <c r="C26" s="26" t="s">
        <v>81</v>
      </c>
      <c r="D26" s="27">
        <v>44769</v>
      </c>
      <c r="E26" s="28" t="s">
        <v>98</v>
      </c>
      <c r="F26" s="40">
        <v>48200</v>
      </c>
      <c r="G26" s="40">
        <v>2000</v>
      </c>
      <c r="H26" s="40">
        <v>0</v>
      </c>
      <c r="I26" s="25"/>
    </row>
    <row r="27" spans="1:9" ht="15" x14ac:dyDescent="0.2">
      <c r="A27" s="25"/>
      <c r="B27" s="26">
        <v>485607</v>
      </c>
      <c r="C27" s="26" t="s">
        <v>82</v>
      </c>
      <c r="D27" s="27">
        <v>44770</v>
      </c>
      <c r="E27" s="28" t="s">
        <v>98</v>
      </c>
      <c r="F27" s="40">
        <v>48200</v>
      </c>
      <c r="G27" s="40">
        <v>2000</v>
      </c>
      <c r="H27" s="40">
        <v>0</v>
      </c>
      <c r="I27" s="25"/>
    </row>
    <row r="28" spans="1:9" ht="15" x14ac:dyDescent="0.2">
      <c r="A28" s="25"/>
      <c r="B28" s="26">
        <v>417193</v>
      </c>
      <c r="C28" s="26" t="s">
        <v>83</v>
      </c>
      <c r="D28" s="27">
        <v>44771</v>
      </c>
      <c r="E28" s="28" t="s">
        <v>98</v>
      </c>
      <c r="F28" s="40">
        <v>48200</v>
      </c>
      <c r="G28" s="40">
        <v>2000</v>
      </c>
      <c r="H28" s="40">
        <v>0</v>
      </c>
      <c r="I28" s="25"/>
    </row>
    <row r="29" spans="1:9" ht="15" x14ac:dyDescent="0.2">
      <c r="A29" s="25"/>
      <c r="B29" s="26">
        <v>490196</v>
      </c>
      <c r="C29" s="26" t="s">
        <v>84</v>
      </c>
      <c r="D29" s="27">
        <v>44772</v>
      </c>
      <c r="E29" s="28" t="s">
        <v>141</v>
      </c>
      <c r="F29" s="40">
        <v>55000</v>
      </c>
      <c r="G29" s="40">
        <v>2000</v>
      </c>
      <c r="H29" s="40">
        <v>1100</v>
      </c>
      <c r="I29" s="25"/>
    </row>
    <row r="30" spans="1:9" ht="15" x14ac:dyDescent="0.2">
      <c r="A30" s="25"/>
      <c r="B30" s="26">
        <v>561413</v>
      </c>
      <c r="C30" s="26" t="s">
        <v>85</v>
      </c>
      <c r="D30" s="27">
        <v>44773</v>
      </c>
      <c r="E30" s="28" t="s">
        <v>141</v>
      </c>
      <c r="F30" s="40">
        <v>55000</v>
      </c>
      <c r="G30" s="40">
        <v>2000</v>
      </c>
      <c r="H30" s="40">
        <v>1100</v>
      </c>
      <c r="I30" s="25"/>
    </row>
    <row r="31" spans="1:9" ht="15" x14ac:dyDescent="0.2">
      <c r="A31" s="25"/>
      <c r="B31" s="26">
        <v>383332</v>
      </c>
      <c r="C31" s="26" t="s">
        <v>86</v>
      </c>
      <c r="D31" s="27">
        <v>44774</v>
      </c>
      <c r="E31" s="28" t="s">
        <v>141</v>
      </c>
      <c r="F31" s="40">
        <v>55000</v>
      </c>
      <c r="G31" s="40">
        <v>2000</v>
      </c>
      <c r="H31" s="40">
        <v>1100</v>
      </c>
      <c r="I31" s="25"/>
    </row>
    <row r="32" spans="1:9" ht="15" x14ac:dyDescent="0.2">
      <c r="A32" s="25"/>
      <c r="B32" s="26">
        <v>483908</v>
      </c>
      <c r="C32" s="26" t="s">
        <v>87</v>
      </c>
      <c r="D32" s="27">
        <v>44775</v>
      </c>
      <c r="E32" s="28" t="s">
        <v>141</v>
      </c>
      <c r="F32" s="40">
        <v>55000</v>
      </c>
      <c r="G32" s="40">
        <v>2000</v>
      </c>
      <c r="H32" s="40">
        <v>1100</v>
      </c>
      <c r="I32" s="25"/>
    </row>
    <row r="33" spans="1:9" ht="15" x14ac:dyDescent="0.2">
      <c r="A33" s="25"/>
      <c r="B33" s="26">
        <v>321027</v>
      </c>
      <c r="C33" s="26" t="s">
        <v>88</v>
      </c>
      <c r="D33" s="27">
        <v>44776</v>
      </c>
      <c r="E33" s="28" t="s">
        <v>141</v>
      </c>
      <c r="F33" s="40">
        <v>55000</v>
      </c>
      <c r="G33" s="40">
        <v>2000</v>
      </c>
      <c r="H33" s="40">
        <v>0</v>
      </c>
      <c r="I33" s="25"/>
    </row>
    <row r="34" spans="1:9" ht="15" x14ac:dyDescent="0.2">
      <c r="A34" s="25"/>
      <c r="B34" s="26">
        <v>598755</v>
      </c>
      <c r="C34" s="26" t="s">
        <v>89</v>
      </c>
      <c r="D34" s="27">
        <v>44777</v>
      </c>
      <c r="E34" s="28" t="s">
        <v>141</v>
      </c>
      <c r="F34" s="40">
        <v>55000</v>
      </c>
      <c r="G34" s="40">
        <v>2000</v>
      </c>
      <c r="H34" s="40">
        <v>0</v>
      </c>
      <c r="I34" s="25"/>
    </row>
    <row r="35" spans="1:9" ht="15" x14ac:dyDescent="0.2">
      <c r="A35" s="25"/>
      <c r="B35" s="26">
        <v>492087</v>
      </c>
      <c r="C35" s="26" t="s">
        <v>90</v>
      </c>
      <c r="D35" s="27">
        <v>44778</v>
      </c>
      <c r="E35" s="28" t="s">
        <v>141</v>
      </c>
      <c r="F35" s="40">
        <v>55000</v>
      </c>
      <c r="G35" s="40">
        <v>2000</v>
      </c>
      <c r="H35" s="40">
        <v>0</v>
      </c>
      <c r="I35" s="25"/>
    </row>
    <row r="36" spans="1:9" ht="15" x14ac:dyDescent="0.2">
      <c r="A36" s="25"/>
      <c r="B36" s="26">
        <v>350488</v>
      </c>
      <c r="C36" s="26" t="s">
        <v>91</v>
      </c>
      <c r="D36" s="27">
        <v>44779</v>
      </c>
      <c r="E36" s="28" t="s">
        <v>141</v>
      </c>
      <c r="F36" s="40">
        <v>77000</v>
      </c>
      <c r="G36" s="40">
        <v>2000</v>
      </c>
      <c r="H36" s="40">
        <v>0</v>
      </c>
      <c r="I36" s="25"/>
    </row>
    <row r="37" spans="1:9" ht="15" x14ac:dyDescent="0.2">
      <c r="A37" s="25"/>
      <c r="B37" s="26">
        <v>326815</v>
      </c>
      <c r="C37" s="26" t="s">
        <v>92</v>
      </c>
      <c r="D37" s="27">
        <v>44780</v>
      </c>
      <c r="E37" s="28" t="s">
        <v>141</v>
      </c>
      <c r="F37" s="40">
        <v>77000</v>
      </c>
      <c r="G37" s="40">
        <v>2000</v>
      </c>
      <c r="H37" s="40">
        <v>0</v>
      </c>
      <c r="I37" s="25"/>
    </row>
    <row r="38" spans="1:9" ht="15" x14ac:dyDescent="0.2">
      <c r="A38" s="25"/>
      <c r="B38" s="26">
        <v>432466</v>
      </c>
      <c r="C38" s="26" t="s">
        <v>99</v>
      </c>
      <c r="D38" s="27">
        <v>44781</v>
      </c>
      <c r="E38" s="28" t="s">
        <v>100</v>
      </c>
      <c r="F38" s="40">
        <v>57000</v>
      </c>
      <c r="G38" s="40">
        <v>2000</v>
      </c>
      <c r="H38" s="40">
        <v>0</v>
      </c>
      <c r="I38" s="25"/>
    </row>
    <row r="39" spans="1:9" ht="15" x14ac:dyDescent="0.2">
      <c r="A39" s="25"/>
      <c r="B39" s="26">
        <v>580205</v>
      </c>
      <c r="C39" s="26" t="s">
        <v>101</v>
      </c>
      <c r="D39" s="27">
        <v>44782</v>
      </c>
      <c r="E39" s="28" t="s">
        <v>100</v>
      </c>
      <c r="F39" s="40">
        <v>57000</v>
      </c>
      <c r="G39" s="40">
        <v>2000</v>
      </c>
      <c r="H39" s="40">
        <v>0</v>
      </c>
      <c r="I39" s="25"/>
    </row>
    <row r="40" spans="1:9" ht="15" x14ac:dyDescent="0.2">
      <c r="A40" s="25"/>
      <c r="B40" s="26">
        <v>462316</v>
      </c>
      <c r="C40" s="26" t="s">
        <v>102</v>
      </c>
      <c r="D40" s="27">
        <v>44783</v>
      </c>
      <c r="E40" s="28" t="s">
        <v>100</v>
      </c>
      <c r="F40" s="40">
        <v>57000</v>
      </c>
      <c r="G40" s="40">
        <v>2000</v>
      </c>
      <c r="H40" s="40">
        <v>0</v>
      </c>
      <c r="I40" s="25"/>
    </row>
    <row r="41" spans="1:9" ht="15" x14ac:dyDescent="0.2">
      <c r="A41" s="25"/>
      <c r="B41" s="26">
        <v>416859</v>
      </c>
      <c r="C41" s="26" t="s">
        <v>103</v>
      </c>
      <c r="D41" s="27">
        <v>44784</v>
      </c>
      <c r="E41" s="28" t="s">
        <v>100</v>
      </c>
      <c r="F41" s="40">
        <v>57000</v>
      </c>
      <c r="G41" s="40">
        <v>2000</v>
      </c>
      <c r="H41" s="40">
        <v>0</v>
      </c>
      <c r="I41" s="25"/>
    </row>
    <row r="42" spans="1:9" ht="15" x14ac:dyDescent="0.2">
      <c r="A42" s="25"/>
      <c r="B42" s="26">
        <v>545925</v>
      </c>
      <c r="C42" s="26" t="s">
        <v>105</v>
      </c>
      <c r="D42" s="27">
        <v>44785</v>
      </c>
      <c r="E42" s="28" t="s">
        <v>142</v>
      </c>
      <c r="F42" s="40">
        <v>48000</v>
      </c>
      <c r="G42" s="40">
        <v>2000</v>
      </c>
      <c r="H42" s="40">
        <v>0</v>
      </c>
      <c r="I42" s="25"/>
    </row>
    <row r="43" spans="1:9" ht="15" x14ac:dyDescent="0.2">
      <c r="A43" s="25"/>
      <c r="B43" s="26">
        <v>446576</v>
      </c>
      <c r="C43" s="26" t="s">
        <v>106</v>
      </c>
      <c r="D43" s="27">
        <v>44786</v>
      </c>
      <c r="E43" s="28" t="s">
        <v>142</v>
      </c>
      <c r="F43" s="40">
        <v>48000</v>
      </c>
      <c r="G43" s="40">
        <v>2000</v>
      </c>
      <c r="H43" s="40">
        <v>0</v>
      </c>
      <c r="I43" s="25"/>
    </row>
    <row r="44" spans="1:9" ht="15" x14ac:dyDescent="0.2">
      <c r="A44" s="25"/>
      <c r="B44" s="26">
        <v>374689</v>
      </c>
      <c r="C44" s="26" t="s">
        <v>107</v>
      </c>
      <c r="D44" s="27">
        <v>44787</v>
      </c>
      <c r="E44" s="28" t="s">
        <v>142</v>
      </c>
      <c r="F44" s="40">
        <v>48000</v>
      </c>
      <c r="G44" s="40">
        <v>2000</v>
      </c>
      <c r="H44" s="40">
        <v>0</v>
      </c>
      <c r="I44" s="25"/>
    </row>
    <row r="45" spans="1:9" ht="15" x14ac:dyDescent="0.2">
      <c r="A45" s="25"/>
      <c r="B45" s="26">
        <v>575866</v>
      </c>
      <c r="C45" s="26" t="s">
        <v>108</v>
      </c>
      <c r="D45" s="27">
        <v>44788</v>
      </c>
      <c r="E45" s="28" t="s">
        <v>142</v>
      </c>
      <c r="F45" s="40">
        <v>48000</v>
      </c>
      <c r="G45" s="40">
        <v>2000</v>
      </c>
      <c r="H45" s="40">
        <v>0</v>
      </c>
      <c r="I45" s="25"/>
    </row>
    <row r="46" spans="1:9" ht="15" x14ac:dyDescent="0.2">
      <c r="A46" s="25"/>
      <c r="B46" s="26">
        <v>336426</v>
      </c>
      <c r="C46" s="26" t="s">
        <v>109</v>
      </c>
      <c r="D46" s="27">
        <v>44789</v>
      </c>
      <c r="E46" s="28" t="s">
        <v>142</v>
      </c>
      <c r="F46" s="40">
        <v>48000</v>
      </c>
      <c r="G46" s="40">
        <v>2000</v>
      </c>
      <c r="H46" s="40">
        <v>0</v>
      </c>
      <c r="I46" s="25"/>
    </row>
    <row r="47" spans="1:9" ht="15" x14ac:dyDescent="0.2">
      <c r="A47" s="25"/>
      <c r="B47" s="26">
        <v>604892</v>
      </c>
      <c r="C47" s="26" t="s">
        <v>110</v>
      </c>
      <c r="D47" s="27">
        <v>44790</v>
      </c>
      <c r="E47" s="28" t="s">
        <v>142</v>
      </c>
      <c r="F47" s="40">
        <v>48000</v>
      </c>
      <c r="G47" s="40">
        <v>2000</v>
      </c>
      <c r="H47" s="40">
        <v>0</v>
      </c>
      <c r="I47" s="25"/>
    </row>
    <row r="48" spans="1:9" ht="15" x14ac:dyDescent="0.2">
      <c r="A48" s="25"/>
      <c r="B48" s="26">
        <v>397725</v>
      </c>
      <c r="C48" s="26" t="s">
        <v>111</v>
      </c>
      <c r="D48" s="27">
        <v>44791</v>
      </c>
      <c r="E48" s="28" t="s">
        <v>143</v>
      </c>
      <c r="F48" s="40">
        <v>42000</v>
      </c>
      <c r="G48" s="40">
        <v>2000</v>
      </c>
      <c r="H48" s="40">
        <v>2700</v>
      </c>
      <c r="I48" s="25"/>
    </row>
    <row r="49" spans="1:9" ht="15" x14ac:dyDescent="0.2">
      <c r="A49" s="25"/>
      <c r="B49" s="26">
        <v>340158</v>
      </c>
      <c r="C49" s="26" t="s">
        <v>112</v>
      </c>
      <c r="D49" s="27">
        <v>44792</v>
      </c>
      <c r="E49" s="28" t="s">
        <v>143</v>
      </c>
      <c r="F49" s="40">
        <v>42000</v>
      </c>
      <c r="G49" s="40">
        <v>2000</v>
      </c>
      <c r="H49" s="40">
        <v>2700</v>
      </c>
      <c r="I49" s="25"/>
    </row>
    <row r="50" spans="1:9" ht="15" x14ac:dyDescent="0.2">
      <c r="A50" s="25"/>
      <c r="B50" s="26">
        <v>564463</v>
      </c>
      <c r="C50" s="26" t="s">
        <v>113</v>
      </c>
      <c r="D50" s="27">
        <v>44793</v>
      </c>
      <c r="E50" s="28" t="s">
        <v>143</v>
      </c>
      <c r="F50" s="40">
        <v>42000</v>
      </c>
      <c r="G50" s="40">
        <v>2000</v>
      </c>
      <c r="H50" s="40">
        <v>2700</v>
      </c>
      <c r="I50" s="25"/>
    </row>
    <row r="51" spans="1:9" ht="15" x14ac:dyDescent="0.2">
      <c r="A51" s="25"/>
      <c r="B51" s="26">
        <v>424162</v>
      </c>
      <c r="C51" s="26" t="s">
        <v>114</v>
      </c>
      <c r="D51" s="27">
        <v>44794</v>
      </c>
      <c r="E51" s="28" t="s">
        <v>143</v>
      </c>
      <c r="F51" s="40">
        <v>42000</v>
      </c>
      <c r="G51" s="40">
        <v>2000</v>
      </c>
      <c r="H51" s="40">
        <v>2700</v>
      </c>
      <c r="I51" s="25"/>
    </row>
    <row r="52" spans="1:9" ht="15" x14ac:dyDescent="0.2">
      <c r="A52" s="25"/>
      <c r="B52" s="26">
        <v>385138</v>
      </c>
      <c r="C52" s="26" t="s">
        <v>115</v>
      </c>
      <c r="D52" s="27">
        <v>44795</v>
      </c>
      <c r="E52" s="28" t="s">
        <v>143</v>
      </c>
      <c r="F52" s="40">
        <v>42000</v>
      </c>
      <c r="G52" s="40">
        <v>2000</v>
      </c>
      <c r="H52" s="40">
        <v>2700</v>
      </c>
      <c r="I52" s="25"/>
    </row>
    <row r="53" spans="1:9" ht="15" x14ac:dyDescent="0.2">
      <c r="A53" s="25"/>
      <c r="B53" s="26">
        <v>502794</v>
      </c>
      <c r="C53" s="26" t="s">
        <v>116</v>
      </c>
      <c r="D53" s="27">
        <v>44796</v>
      </c>
      <c r="E53" s="28" t="s">
        <v>143</v>
      </c>
      <c r="F53" s="40">
        <v>42000</v>
      </c>
      <c r="G53" s="40">
        <v>2000</v>
      </c>
      <c r="H53" s="40">
        <v>0</v>
      </c>
      <c r="I53" s="25"/>
    </row>
    <row r="54" spans="1:9" ht="15" x14ac:dyDescent="0.2">
      <c r="A54" s="25"/>
      <c r="B54" s="26">
        <v>364811</v>
      </c>
      <c r="C54" s="26" t="s">
        <v>117</v>
      </c>
      <c r="D54" s="27">
        <v>44797</v>
      </c>
      <c r="E54" s="28" t="s">
        <v>143</v>
      </c>
      <c r="F54" s="40">
        <v>42000</v>
      </c>
      <c r="G54" s="40">
        <v>2000</v>
      </c>
      <c r="H54" s="40">
        <v>0</v>
      </c>
      <c r="I54" s="25"/>
    </row>
    <row r="55" spans="1:9" ht="15" x14ac:dyDescent="0.2">
      <c r="A55" s="25"/>
      <c r="B55" s="26">
        <v>568130</v>
      </c>
      <c r="C55" s="26" t="s">
        <v>118</v>
      </c>
      <c r="D55" s="27">
        <v>44798</v>
      </c>
      <c r="E55" s="28" t="s">
        <v>143</v>
      </c>
      <c r="F55" s="40">
        <v>42000</v>
      </c>
      <c r="G55" s="40">
        <v>2000</v>
      </c>
      <c r="H55" s="40">
        <v>0</v>
      </c>
      <c r="I55" s="25"/>
    </row>
    <row r="56" spans="1:9" ht="15" x14ac:dyDescent="0.2">
      <c r="A56" s="25"/>
      <c r="B56" s="26">
        <v>328698</v>
      </c>
      <c r="C56" s="26" t="s">
        <v>119</v>
      </c>
      <c r="D56" s="27">
        <v>44799</v>
      </c>
      <c r="E56" s="28" t="s">
        <v>143</v>
      </c>
      <c r="F56" s="40">
        <v>46000</v>
      </c>
      <c r="G56" s="40">
        <v>2000</v>
      </c>
      <c r="H56" s="40">
        <v>0</v>
      </c>
      <c r="I56" s="25"/>
    </row>
    <row r="57" spans="1:9" ht="15" x14ac:dyDescent="0.2">
      <c r="A57" s="25"/>
      <c r="B57" s="26">
        <v>605566</v>
      </c>
      <c r="C57" s="26" t="s">
        <v>120</v>
      </c>
      <c r="D57" s="27">
        <v>44800</v>
      </c>
      <c r="E57" s="28" t="s">
        <v>143</v>
      </c>
      <c r="F57" s="40">
        <v>46000</v>
      </c>
      <c r="G57" s="40">
        <v>2000</v>
      </c>
      <c r="H57" s="40">
        <v>0</v>
      </c>
      <c r="I57" s="25"/>
    </row>
    <row r="58" spans="1:9" ht="15" x14ac:dyDescent="0.2">
      <c r="A58" s="25"/>
      <c r="B58" s="26">
        <v>328667</v>
      </c>
      <c r="C58" s="26" t="s">
        <v>121</v>
      </c>
      <c r="D58" s="27">
        <v>44801</v>
      </c>
      <c r="E58" s="28" t="s">
        <v>143</v>
      </c>
      <c r="F58" s="40">
        <v>46000</v>
      </c>
      <c r="G58" s="40">
        <v>2000</v>
      </c>
      <c r="H58" s="40">
        <v>0</v>
      </c>
      <c r="I58" s="25"/>
    </row>
    <row r="59" spans="1:9" ht="15" x14ac:dyDescent="0.2">
      <c r="A59" s="25"/>
      <c r="B59" s="26">
        <v>467513</v>
      </c>
      <c r="C59" s="26" t="s">
        <v>122</v>
      </c>
      <c r="D59" s="27">
        <v>44802</v>
      </c>
      <c r="E59" s="28" t="s">
        <v>143</v>
      </c>
      <c r="F59" s="40">
        <v>46000</v>
      </c>
      <c r="G59" s="40">
        <v>2000</v>
      </c>
      <c r="H59" s="40">
        <v>0</v>
      </c>
      <c r="I59" s="25"/>
    </row>
    <row r="60" spans="1:9" ht="15" x14ac:dyDescent="0.2">
      <c r="A60" s="25"/>
      <c r="B60" s="26">
        <v>436000</v>
      </c>
      <c r="C60" s="26" t="s">
        <v>123</v>
      </c>
      <c r="D60" s="27">
        <v>44803</v>
      </c>
      <c r="E60" s="28" t="s">
        <v>143</v>
      </c>
      <c r="F60" s="40">
        <v>46000</v>
      </c>
      <c r="G60" s="40">
        <v>2000</v>
      </c>
      <c r="H60" s="40">
        <v>0</v>
      </c>
      <c r="I60" s="25"/>
    </row>
    <row r="61" spans="1:9" ht="15" x14ac:dyDescent="0.2">
      <c r="A61" s="25"/>
      <c r="B61" s="26">
        <v>454819</v>
      </c>
      <c r="C61" s="26" t="s">
        <v>124</v>
      </c>
      <c r="D61" s="27">
        <v>44804</v>
      </c>
      <c r="E61" s="28" t="s">
        <v>143</v>
      </c>
      <c r="F61" s="40">
        <v>46000</v>
      </c>
      <c r="G61" s="40">
        <v>2000</v>
      </c>
      <c r="H61" s="40">
        <v>0</v>
      </c>
      <c r="I61" s="25"/>
    </row>
    <row r="62" spans="1:9" ht="15" x14ac:dyDescent="0.2">
      <c r="A62" s="25"/>
      <c r="B62" s="26">
        <v>580230</v>
      </c>
      <c r="C62" s="26" t="s">
        <v>125</v>
      </c>
      <c r="D62" s="27">
        <v>44805</v>
      </c>
      <c r="E62" s="28" t="s">
        <v>144</v>
      </c>
      <c r="F62" s="40">
        <v>61000</v>
      </c>
      <c r="G62" s="40">
        <v>2000</v>
      </c>
      <c r="H62" s="40">
        <v>0</v>
      </c>
      <c r="I62" s="25"/>
    </row>
    <row r="63" spans="1:9" ht="15" x14ac:dyDescent="0.2">
      <c r="A63" s="25"/>
      <c r="B63" s="26">
        <v>557912</v>
      </c>
      <c r="C63" s="26" t="s">
        <v>126</v>
      </c>
      <c r="D63" s="27">
        <v>44806</v>
      </c>
      <c r="E63" s="28" t="s">
        <v>144</v>
      </c>
      <c r="F63" s="40">
        <v>61000</v>
      </c>
      <c r="G63" s="40">
        <v>2000</v>
      </c>
      <c r="H63" s="40">
        <v>0</v>
      </c>
      <c r="I63" s="25"/>
    </row>
    <row r="64" spans="1:9" ht="15" x14ac:dyDescent="0.2">
      <c r="A64" s="25"/>
      <c r="B64" s="26">
        <v>470345</v>
      </c>
      <c r="C64" s="26" t="s">
        <v>127</v>
      </c>
      <c r="D64" s="27">
        <v>44807</v>
      </c>
      <c r="E64" s="28" t="s">
        <v>144</v>
      </c>
      <c r="F64" s="40">
        <v>61000</v>
      </c>
      <c r="G64" s="40">
        <v>2000</v>
      </c>
      <c r="H64" s="40">
        <v>0</v>
      </c>
      <c r="I64" s="25"/>
    </row>
    <row r="65" spans="1:9" ht="15" x14ac:dyDescent="0.2">
      <c r="A65" s="25"/>
      <c r="B65" s="26">
        <v>328530</v>
      </c>
      <c r="C65" s="26" t="s">
        <v>128</v>
      </c>
      <c r="D65" s="27">
        <v>44808</v>
      </c>
      <c r="E65" s="28" t="s">
        <v>144</v>
      </c>
      <c r="F65" s="40">
        <v>61000</v>
      </c>
      <c r="G65" s="40">
        <v>2000</v>
      </c>
      <c r="H65" s="40">
        <v>0</v>
      </c>
      <c r="I65" s="25"/>
    </row>
    <row r="66" spans="1:9" ht="15" x14ac:dyDescent="0.2">
      <c r="A66" s="25"/>
      <c r="B66" s="26">
        <v>612983</v>
      </c>
      <c r="C66" s="26" t="s">
        <v>129</v>
      </c>
      <c r="D66" s="27">
        <v>44809</v>
      </c>
      <c r="E66" s="28" t="s">
        <v>145</v>
      </c>
      <c r="F66" s="40">
        <v>55000</v>
      </c>
      <c r="G66" s="40">
        <v>2000</v>
      </c>
      <c r="H66" s="40">
        <v>0</v>
      </c>
      <c r="I66" s="25"/>
    </row>
    <row r="67" spans="1:9" ht="15" x14ac:dyDescent="0.2">
      <c r="A67" s="25"/>
      <c r="B67" s="26">
        <v>456221</v>
      </c>
      <c r="C67" s="26" t="s">
        <v>130</v>
      </c>
      <c r="D67" s="27">
        <v>44810</v>
      </c>
      <c r="E67" s="28" t="s">
        <v>145</v>
      </c>
      <c r="F67" s="40">
        <v>55000</v>
      </c>
      <c r="G67" s="40">
        <v>2000</v>
      </c>
      <c r="H67" s="40">
        <v>0</v>
      </c>
      <c r="I67" s="25"/>
    </row>
    <row r="68" spans="1:9" ht="15" x14ac:dyDescent="0.2">
      <c r="A68" s="25"/>
      <c r="B68" s="26">
        <v>457949</v>
      </c>
      <c r="C68" s="26" t="s">
        <v>131</v>
      </c>
      <c r="D68" s="27">
        <v>44811</v>
      </c>
      <c r="E68" s="28" t="s">
        <v>145</v>
      </c>
      <c r="F68" s="40">
        <v>55000</v>
      </c>
      <c r="G68" s="40">
        <v>2000</v>
      </c>
      <c r="H68" s="40">
        <v>0</v>
      </c>
      <c r="I68" s="25"/>
    </row>
    <row r="69" spans="1:9" ht="15" x14ac:dyDescent="0.2">
      <c r="A69" s="25"/>
      <c r="B69" s="26">
        <v>592862</v>
      </c>
      <c r="C69" s="26" t="s">
        <v>132</v>
      </c>
      <c r="D69" s="27">
        <v>44812</v>
      </c>
      <c r="E69" s="28" t="s">
        <v>145</v>
      </c>
      <c r="F69" s="40">
        <v>55000</v>
      </c>
      <c r="G69" s="40">
        <v>2000</v>
      </c>
      <c r="H69" s="40">
        <v>0</v>
      </c>
      <c r="I69" s="25"/>
    </row>
    <row r="70" spans="1:9" ht="15" x14ac:dyDescent="0.2">
      <c r="A70" s="25"/>
      <c r="B70" s="26">
        <v>374331</v>
      </c>
      <c r="C70" s="26" t="s">
        <v>146</v>
      </c>
      <c r="D70" s="27">
        <v>44813</v>
      </c>
      <c r="E70" s="28" t="s">
        <v>151</v>
      </c>
      <c r="F70" s="40">
        <v>75000</v>
      </c>
      <c r="G70" s="40">
        <v>2000</v>
      </c>
      <c r="H70" s="40">
        <v>0</v>
      </c>
      <c r="I70" s="25"/>
    </row>
    <row r="71" spans="1:9" ht="15" x14ac:dyDescent="0.2">
      <c r="A71" s="25"/>
      <c r="B71" s="26">
        <v>576190</v>
      </c>
      <c r="C71" s="26" t="s">
        <v>147</v>
      </c>
      <c r="D71" s="27">
        <v>44814</v>
      </c>
      <c r="E71" s="28" t="s">
        <v>151</v>
      </c>
      <c r="F71" s="40">
        <v>75000</v>
      </c>
      <c r="G71" s="40">
        <v>2000</v>
      </c>
      <c r="H71" s="40">
        <v>0</v>
      </c>
      <c r="I71" s="25"/>
    </row>
    <row r="72" spans="1:9" ht="15" x14ac:dyDescent="0.2">
      <c r="A72" s="25"/>
      <c r="B72" s="26">
        <v>535048</v>
      </c>
      <c r="C72" s="26" t="s">
        <v>148</v>
      </c>
      <c r="D72" s="27">
        <v>44815</v>
      </c>
      <c r="E72" s="28" t="s">
        <v>151</v>
      </c>
      <c r="F72" s="40">
        <v>75000</v>
      </c>
      <c r="G72" s="40">
        <v>2000</v>
      </c>
      <c r="H72" s="40">
        <v>0</v>
      </c>
      <c r="I72" s="25"/>
    </row>
    <row r="73" spans="1:9" ht="15" x14ac:dyDescent="0.2">
      <c r="A73" s="25"/>
      <c r="B73" s="26">
        <v>478733</v>
      </c>
      <c r="C73" s="26" t="s">
        <v>149</v>
      </c>
      <c r="D73" s="27">
        <v>44816</v>
      </c>
      <c r="E73" s="28" t="s">
        <v>151</v>
      </c>
      <c r="F73" s="40">
        <v>75000</v>
      </c>
      <c r="G73" s="40">
        <v>2000</v>
      </c>
      <c r="H73" s="40">
        <v>0</v>
      </c>
      <c r="I73" s="25"/>
    </row>
    <row r="74" spans="1:9" ht="15" x14ac:dyDescent="0.2">
      <c r="A74" s="25"/>
      <c r="B74" s="26">
        <v>510395</v>
      </c>
      <c r="C74" s="26" t="s">
        <v>150</v>
      </c>
      <c r="D74" s="27">
        <v>44817</v>
      </c>
      <c r="E74" s="28" t="s">
        <v>151</v>
      </c>
      <c r="F74" s="40">
        <v>75000</v>
      </c>
      <c r="G74" s="40">
        <v>2000</v>
      </c>
      <c r="H74" s="40">
        <v>0</v>
      </c>
      <c r="I74" s="25"/>
    </row>
    <row r="75" spans="1:9" ht="15" x14ac:dyDescent="0.2">
      <c r="A75" s="25"/>
      <c r="B75" s="26">
        <v>506073</v>
      </c>
      <c r="C75" s="26" t="s">
        <v>133</v>
      </c>
      <c r="D75" s="27">
        <v>44818</v>
      </c>
      <c r="E75" s="28" t="s">
        <v>18</v>
      </c>
      <c r="F75" s="40">
        <v>75000</v>
      </c>
      <c r="G75" s="40">
        <v>2000</v>
      </c>
      <c r="H75" s="40">
        <v>5000</v>
      </c>
      <c r="I75" s="25"/>
    </row>
    <row r="76" spans="1:9" ht="15" x14ac:dyDescent="0.2">
      <c r="A76" s="25"/>
      <c r="B76" s="26">
        <v>374957</v>
      </c>
      <c r="C76" s="26" t="s">
        <v>134</v>
      </c>
      <c r="D76" s="27">
        <v>44819</v>
      </c>
      <c r="E76" s="28" t="s">
        <v>18</v>
      </c>
      <c r="F76" s="40">
        <v>75000</v>
      </c>
      <c r="G76" s="40">
        <v>2000</v>
      </c>
      <c r="H76" s="40">
        <v>5000</v>
      </c>
      <c r="I76" s="25"/>
    </row>
    <row r="77" spans="1:9" ht="15" x14ac:dyDescent="0.2">
      <c r="A77" s="25"/>
      <c r="B77" s="26">
        <v>440265</v>
      </c>
      <c r="C77" s="26" t="s">
        <v>135</v>
      </c>
      <c r="D77" s="27">
        <v>44820</v>
      </c>
      <c r="E77" s="28" t="s">
        <v>18</v>
      </c>
      <c r="F77" s="40">
        <v>75000</v>
      </c>
      <c r="G77" s="40">
        <v>2000</v>
      </c>
      <c r="H77" s="40">
        <v>5000</v>
      </c>
      <c r="I77" s="25"/>
    </row>
    <row r="78" spans="1:9" ht="15" x14ac:dyDescent="0.2">
      <c r="A78" s="25"/>
      <c r="B78" s="26">
        <v>468069</v>
      </c>
      <c r="C78" s="26" t="s">
        <v>136</v>
      </c>
      <c r="D78" s="27">
        <v>44821</v>
      </c>
      <c r="E78" s="28" t="s">
        <v>18</v>
      </c>
      <c r="F78" s="40">
        <v>75000</v>
      </c>
      <c r="G78" s="40">
        <v>2000</v>
      </c>
      <c r="H78" s="40">
        <v>5000</v>
      </c>
      <c r="I78" s="25"/>
    </row>
    <row r="79" spans="1:9" ht="15" x14ac:dyDescent="0.2">
      <c r="A79" s="25"/>
      <c r="B79" s="26">
        <v>513536</v>
      </c>
      <c r="C79" s="26" t="s">
        <v>137</v>
      </c>
      <c r="D79" s="27">
        <v>44822</v>
      </c>
      <c r="E79" s="28" t="s">
        <v>152</v>
      </c>
      <c r="F79" s="40">
        <v>62000</v>
      </c>
      <c r="G79" s="40">
        <v>2000</v>
      </c>
      <c r="H79" s="40">
        <v>0</v>
      </c>
      <c r="I79" s="25"/>
    </row>
    <row r="80" spans="1:9" ht="15" x14ac:dyDescent="0.2">
      <c r="A80" s="25"/>
      <c r="B80" s="26">
        <v>423817</v>
      </c>
      <c r="C80" s="26" t="s">
        <v>138</v>
      </c>
      <c r="D80" s="27">
        <v>44823</v>
      </c>
      <c r="E80" s="28" t="s">
        <v>152</v>
      </c>
      <c r="F80" s="40">
        <v>62000</v>
      </c>
      <c r="G80" s="40">
        <v>2000</v>
      </c>
      <c r="H80" s="40">
        <v>0</v>
      </c>
      <c r="I80" s="25"/>
    </row>
    <row r="81" spans="1:9" ht="15" x14ac:dyDescent="0.2">
      <c r="A81" s="25"/>
      <c r="B81" s="26">
        <v>460143</v>
      </c>
      <c r="C81" s="26" t="s">
        <v>139</v>
      </c>
      <c r="D81" s="27">
        <v>44824</v>
      </c>
      <c r="E81" s="28" t="s">
        <v>152</v>
      </c>
      <c r="F81" s="40">
        <v>62000</v>
      </c>
      <c r="G81" s="40">
        <v>2000</v>
      </c>
      <c r="H81" s="40">
        <v>0</v>
      </c>
      <c r="I81" s="25"/>
    </row>
    <row r="82" spans="1:9" ht="15" x14ac:dyDescent="0.2">
      <c r="A82" s="25"/>
      <c r="B82" s="26">
        <v>589832</v>
      </c>
      <c r="C82" s="26" t="s">
        <v>140</v>
      </c>
      <c r="D82" s="27">
        <v>44825</v>
      </c>
      <c r="E82" s="28" t="s">
        <v>152</v>
      </c>
      <c r="F82" s="40">
        <v>62000</v>
      </c>
      <c r="G82" s="40">
        <v>2000</v>
      </c>
      <c r="H82" s="40">
        <v>0</v>
      </c>
      <c r="I82" s="25"/>
    </row>
    <row r="83" spans="1:9" ht="15" x14ac:dyDescent="0.2">
      <c r="A83" s="25"/>
      <c r="B83" s="25"/>
      <c r="C83" s="25"/>
      <c r="D83" s="25"/>
      <c r="E83" s="33" t="s">
        <v>32</v>
      </c>
      <c r="F83" s="39">
        <f>SUM(F6:F82)</f>
        <v>5014191</v>
      </c>
      <c r="G83" s="39">
        <f>SUM(G6:G82)</f>
        <v>146000</v>
      </c>
      <c r="H83" s="39">
        <f>SUM(H6:H82)</f>
        <v>37900</v>
      </c>
      <c r="I83" s="25"/>
    </row>
    <row r="84" spans="1:9" ht="15" x14ac:dyDescent="0.2">
      <c r="A84" s="25"/>
      <c r="B84" s="34" t="s">
        <v>96</v>
      </c>
      <c r="C84" s="35"/>
      <c r="D84" s="25"/>
      <c r="E84" s="25"/>
      <c r="F84" s="29"/>
      <c r="G84" s="29"/>
      <c r="H84" s="29"/>
      <c r="I84" s="25"/>
    </row>
    <row r="85" spans="1:9" ht="15" x14ac:dyDescent="0.2">
      <c r="A85" s="25"/>
      <c r="B85" s="30" t="s">
        <v>31</v>
      </c>
      <c r="C85" s="31">
        <f>COUNTIF('Löhne Dashboard'!F6:F82, "&lt;20000")</f>
        <v>0</v>
      </c>
      <c r="D85" s="25"/>
      <c r="E85" s="25"/>
      <c r="F85" s="25"/>
      <c r="G85" s="25"/>
      <c r="H85" s="33" t="s">
        <v>30</v>
      </c>
      <c r="I85" s="25"/>
    </row>
    <row r="86" spans="1:9" ht="15" x14ac:dyDescent="0.2">
      <c r="A86" s="25"/>
      <c r="B86" s="30" t="s">
        <v>29</v>
      </c>
      <c r="C86" s="31">
        <f>COUNTIFS('Löhne Dashboard'!F6:F82, "&gt;=20000", 'Löhne Dashboard'!F6:F82, "&lt;=30000")</f>
        <v>0</v>
      </c>
      <c r="D86" s="25"/>
      <c r="E86" s="25"/>
      <c r="F86" s="25"/>
      <c r="G86" s="25"/>
      <c r="H86" s="39">
        <f>SUM(F83:H84)</f>
        <v>5198091</v>
      </c>
      <c r="I86" s="25"/>
    </row>
    <row r="87" spans="1:9" ht="15" x14ac:dyDescent="0.2">
      <c r="A87" s="25"/>
      <c r="B87" s="30" t="s">
        <v>28</v>
      </c>
      <c r="C87" s="31">
        <f>COUNTIFS('Löhne Dashboard'!F6:F82, "&gt;=30001", 'Löhne Dashboard'!F6:F82, "&lt;=40000")</f>
        <v>0</v>
      </c>
      <c r="D87" s="25"/>
      <c r="E87" s="25"/>
      <c r="F87" s="25"/>
      <c r="G87" s="25"/>
      <c r="H87" s="25"/>
      <c r="I87" s="25"/>
    </row>
    <row r="88" spans="1:9" ht="15" x14ac:dyDescent="0.2">
      <c r="A88" s="25"/>
      <c r="B88" s="30" t="s">
        <v>27</v>
      </c>
      <c r="C88" s="31">
        <f>COUNTIFS('Löhne Dashboard'!F6:F82, "&gt;=40001", 'Löhne Dashboard'!F6:F82, "&lt;=50000")</f>
        <v>39</v>
      </c>
      <c r="D88" s="25"/>
      <c r="E88" s="25"/>
      <c r="F88" s="25"/>
      <c r="G88" s="25"/>
      <c r="H88" s="25"/>
      <c r="I88" s="25"/>
    </row>
    <row r="89" spans="1:9" ht="15" x14ac:dyDescent="0.2">
      <c r="A89" s="25"/>
      <c r="B89" s="30" t="s">
        <v>26</v>
      </c>
      <c r="C89" s="31">
        <f>COUNTIFS('Löhne Dashboard'!F6:F82, "&gt;=50001", 'Löhne Dashboard'!F6:F82, "&lt;=60000")</f>
        <v>15</v>
      </c>
      <c r="D89" s="25"/>
      <c r="E89" s="25"/>
      <c r="F89" s="25"/>
      <c r="G89" s="25"/>
      <c r="H89" s="25"/>
      <c r="I89" s="25"/>
    </row>
    <row r="90" spans="1:9" ht="15" x14ac:dyDescent="0.2">
      <c r="A90" s="25"/>
      <c r="B90" s="30" t="s">
        <v>25</v>
      </c>
      <c r="C90" s="31">
        <f>COUNTIFS('Löhne Dashboard'!F6:F82, "&gt;=60001", 'Löhne Dashboard'!F6:F82, "&lt;=70000")</f>
        <v>8</v>
      </c>
      <c r="D90" s="25"/>
      <c r="E90" s="25"/>
      <c r="F90" s="25"/>
      <c r="G90" s="25"/>
      <c r="H90" s="25"/>
      <c r="I90" s="25"/>
    </row>
    <row r="91" spans="1:9" ht="15" x14ac:dyDescent="0.2">
      <c r="A91" s="25"/>
      <c r="B91" s="30" t="s">
        <v>24</v>
      </c>
      <c r="C91" s="31">
        <f>COUNTIFS('Löhne Dashboard'!F6:F82, "&gt;=70001", 'Löhne Dashboard'!F6:F82, "&lt;=80000")</f>
        <v>11</v>
      </c>
      <c r="D91" s="25"/>
      <c r="E91" s="25"/>
      <c r="F91" s="25"/>
      <c r="G91" s="25"/>
      <c r="H91" s="25"/>
      <c r="I91" s="25"/>
    </row>
    <row r="92" spans="1:9" ht="15" x14ac:dyDescent="0.2">
      <c r="A92" s="25"/>
      <c r="B92" s="30" t="s">
        <v>23</v>
      </c>
      <c r="C92" s="31">
        <f>COUNTIFS('Löhne Dashboard'!F6:F82, "&gt;=80001", 'Löhne Dashboard'!F6:F82, "&lt;=90000")</f>
        <v>0</v>
      </c>
      <c r="D92" s="25"/>
      <c r="E92" s="25"/>
      <c r="F92" s="25"/>
      <c r="G92" s="25"/>
      <c r="H92" s="25"/>
      <c r="I92" s="25"/>
    </row>
    <row r="93" spans="1:9" ht="15" x14ac:dyDescent="0.2">
      <c r="A93" s="25"/>
      <c r="B93" s="30" t="s">
        <v>22</v>
      </c>
      <c r="C93" s="31">
        <f>COUNTIFS('Löhne Dashboard'!F6:F82, "&gt;=90001", 'Löhne Dashboard'!F6:F82, "&lt;=100000")</f>
        <v>0</v>
      </c>
      <c r="D93" s="25"/>
      <c r="E93" s="25"/>
      <c r="F93" s="25"/>
      <c r="G93" s="25"/>
      <c r="H93" s="25"/>
      <c r="I93" s="25"/>
    </row>
    <row r="94" spans="1:9" ht="15" x14ac:dyDescent="0.2">
      <c r="A94" s="25"/>
      <c r="B94" s="30" t="s">
        <v>21</v>
      </c>
      <c r="C94" s="31">
        <f>COUNTIF('Löhne Dashboard'!F6:F82, "&gt;=100001")</f>
        <v>4</v>
      </c>
      <c r="D94" s="25"/>
      <c r="E94" s="25"/>
      <c r="F94" s="25"/>
      <c r="G94" s="25"/>
      <c r="H94" s="25"/>
      <c r="I94" s="25"/>
    </row>
    <row r="95" spans="1:9" ht="15" x14ac:dyDescent="0.2">
      <c r="A95" s="25"/>
      <c r="B95" s="33" t="s">
        <v>95</v>
      </c>
      <c r="C95" s="32">
        <f>SUM(C85:C94)</f>
        <v>77</v>
      </c>
      <c r="D95" s="25"/>
      <c r="E95" s="25"/>
      <c r="F95" s="25"/>
      <c r="G95" s="25"/>
      <c r="H95" s="25"/>
      <c r="I95" s="25"/>
    </row>
    <row r="96" spans="1:9" ht="11" customHeight="1" x14ac:dyDescent="0.2">
      <c r="A96" s="25"/>
      <c r="D96" s="25"/>
      <c r="E96" s="25"/>
      <c r="F96" s="25"/>
      <c r="G96" s="25"/>
      <c r="H96" s="25"/>
      <c r="I96" s="25"/>
    </row>
    <row r="97" spans="1:9" ht="15" x14ac:dyDescent="0.2">
      <c r="A97" s="25"/>
      <c r="B97" s="34" t="s">
        <v>93</v>
      </c>
      <c r="C97" s="35"/>
      <c r="D97" s="35"/>
      <c r="E97" s="35"/>
      <c r="F97" s="35"/>
      <c r="G97" s="35"/>
      <c r="H97" s="25"/>
      <c r="I97" s="25"/>
    </row>
    <row r="98" spans="1:9" ht="15" x14ac:dyDescent="0.2">
      <c r="A98" s="25"/>
      <c r="B98" s="33" t="s">
        <v>58</v>
      </c>
      <c r="C98" s="33" t="s">
        <v>59</v>
      </c>
      <c r="D98" s="33" t="s">
        <v>20</v>
      </c>
      <c r="E98" s="33" t="s">
        <v>60</v>
      </c>
      <c r="F98" s="33" t="s">
        <v>153</v>
      </c>
      <c r="G98" s="33" t="s">
        <v>94</v>
      </c>
      <c r="H98" s="25"/>
      <c r="I98" s="25"/>
    </row>
    <row r="99" spans="1:9" ht="15" x14ac:dyDescent="0.2">
      <c r="A99" s="25"/>
      <c r="B99" s="38" t="s">
        <v>19</v>
      </c>
      <c r="C99" s="36">
        <f>SUMIF('Löhne Dashboard'!E6:E82,B99,'Löhne Dashboard'!F6:F82)</f>
        <v>1100591</v>
      </c>
      <c r="D99" s="37">
        <f>SUMIF('Löhne Dashboard'!E6:E82,B99,'Löhne Dashboard'!G6:G82)</f>
        <v>0</v>
      </c>
      <c r="E99" s="37">
        <f>SUMIF('Löhne Dashboard'!E6:E82,B99,'Löhne Dashboard'!H6:H82)</f>
        <v>0</v>
      </c>
      <c r="F99" s="28">
        <f>COUNTIF('Löhne Dashboard'!E6:E82,"="&amp;B99)</f>
        <v>4</v>
      </c>
      <c r="G99" s="37">
        <f>ROUND(C99/F99,0)</f>
        <v>275148</v>
      </c>
      <c r="H99" s="25"/>
      <c r="I99" s="25"/>
    </row>
    <row r="100" spans="1:9" ht="15" x14ac:dyDescent="0.2">
      <c r="A100" s="25"/>
      <c r="B100" s="38" t="s">
        <v>97</v>
      </c>
      <c r="C100" s="36">
        <f>SUMIF('Löhne Dashboard'!E6:E82,B100,'Löhne Dashboard'!F6:F82)</f>
        <v>474000</v>
      </c>
      <c r="D100" s="37">
        <f>SUMIF('Löhne Dashboard'!E6:E82,B100,'Löhne Dashboard'!G6:G82)</f>
        <v>22000</v>
      </c>
      <c r="E100" s="37">
        <f>SUMIF('Löhne Dashboard'!E6:E82,B100,'Löhne Dashboard'!H6:H82)</f>
        <v>0</v>
      </c>
      <c r="F100" s="28">
        <f>COUNTIF('Löhne Dashboard'!E5:E81,"="&amp;B100)</f>
        <v>11</v>
      </c>
      <c r="G100" s="37">
        <f>ROUND(C100/F100,0)</f>
        <v>43091</v>
      </c>
      <c r="H100" s="25"/>
      <c r="I100" s="25"/>
    </row>
    <row r="101" spans="1:9" ht="15" x14ac:dyDescent="0.2">
      <c r="A101" s="25"/>
      <c r="B101" s="38" t="s">
        <v>98</v>
      </c>
      <c r="C101" s="36">
        <f>SUMIF('Löhne Dashboard'!E6:E82,B101,'Löhne Dashboard'!F6:F82)</f>
        <v>385600</v>
      </c>
      <c r="D101" s="37">
        <f>SUMIF('Löhne Dashboard'!E6:E82,B101,'Löhne Dashboard'!G6:G82)</f>
        <v>16000</v>
      </c>
      <c r="E101" s="37">
        <f>SUMIF('Löhne Dashboard'!E6:E82,B101,'Löhne Dashboard'!H6:H82)</f>
        <v>0</v>
      </c>
      <c r="F101" s="28">
        <f>COUNTIF('Löhne Dashboard'!E6:E82,"="&amp;B101)</f>
        <v>8</v>
      </c>
      <c r="G101" s="37">
        <f>ROUND(C101/F101,0)</f>
        <v>48200</v>
      </c>
      <c r="H101" s="25"/>
      <c r="I101" s="25"/>
    </row>
    <row r="102" spans="1:9" ht="15" x14ac:dyDescent="0.2">
      <c r="A102" s="25"/>
      <c r="B102" s="38" t="s">
        <v>141</v>
      </c>
      <c r="C102" s="36">
        <f>SUMIF('Löhne Dashboard'!E6:E82,B102,'Löhne Dashboard'!F6:F82)</f>
        <v>539000</v>
      </c>
      <c r="D102" s="37">
        <f>SUMIF('Löhne Dashboard'!E6:E82,B102,'Löhne Dashboard'!G6:G82)</f>
        <v>18000</v>
      </c>
      <c r="E102" s="37">
        <f>SUMIF('Löhne Dashboard'!E6:E82,B102,'Löhne Dashboard'!H6:H82)</f>
        <v>4400</v>
      </c>
      <c r="F102" s="28">
        <f>COUNTIF('Löhne Dashboard'!E6:E82,"="&amp;B102)</f>
        <v>9</v>
      </c>
      <c r="G102" s="37">
        <f>ROUND(C102/F102,0)</f>
        <v>59889</v>
      </c>
      <c r="H102" s="25"/>
      <c r="I102" s="25"/>
    </row>
    <row r="103" spans="1:9" ht="15" x14ac:dyDescent="0.2">
      <c r="A103" s="25"/>
      <c r="B103" s="38" t="s">
        <v>100</v>
      </c>
      <c r="C103" s="36">
        <f>SUMIF('Löhne Dashboard'!E6:E82,B103,'Löhne Dashboard'!F6:F82)</f>
        <v>228000</v>
      </c>
      <c r="D103" s="37">
        <f>SUMIF('Löhne Dashboard'!E6:E82,B103,'Löhne Dashboard'!G6:G82)</f>
        <v>8000</v>
      </c>
      <c r="E103" s="37">
        <f>SUMIF('Löhne Dashboard'!E6:E82,B103,'Löhne Dashboard'!H6:H82)</f>
        <v>0</v>
      </c>
      <c r="F103" s="28">
        <f>COUNTIF('Löhne Dashboard'!E6:E82,"="&amp;B103)</f>
        <v>4</v>
      </c>
      <c r="G103" s="37">
        <f>ROUND(C103/F103,0)</f>
        <v>57000</v>
      </c>
      <c r="H103" s="25"/>
      <c r="I103" s="25"/>
    </row>
    <row r="104" spans="1:9" ht="15" x14ac:dyDescent="0.2">
      <c r="A104" s="25"/>
      <c r="B104" s="38" t="s">
        <v>142</v>
      </c>
      <c r="C104" s="36">
        <f>SUMIF('Löhne Dashboard'!E6:E82,B104,'Löhne Dashboard'!F6:F82)</f>
        <v>288000</v>
      </c>
      <c r="D104" s="37">
        <f>SUMIF('Löhne Dashboard'!E6:E82,B104,'Löhne Dashboard'!G6:G82)</f>
        <v>12000</v>
      </c>
      <c r="E104" s="37">
        <f>SUMIF('Löhne Dashboard'!E6:E82,B104,'Löhne Dashboard'!H6:H82)</f>
        <v>0</v>
      </c>
      <c r="F104" s="28">
        <f>COUNTIF('Löhne Dashboard'!E6:E82,"="&amp;B104)</f>
        <v>6</v>
      </c>
      <c r="G104" s="37">
        <f>ROUND(C104/F104,0)</f>
        <v>48000</v>
      </c>
      <c r="H104" s="25"/>
      <c r="I104" s="25"/>
    </row>
    <row r="105" spans="1:9" ht="15" x14ac:dyDescent="0.2">
      <c r="A105" s="25"/>
      <c r="B105" s="38" t="s">
        <v>143</v>
      </c>
      <c r="C105" s="36">
        <f>SUMIF('Löhne Dashboard'!E6:E82,B105,'Löhne Dashboard'!F6:F82)</f>
        <v>612000</v>
      </c>
      <c r="D105" s="37">
        <f>SUMIF('Löhne Dashboard'!E6:E82,B105,'Löhne Dashboard'!G6:G82)</f>
        <v>28000</v>
      </c>
      <c r="E105" s="37">
        <f>SUMIF('Löhne Dashboard'!E6:E82,B105,'Löhne Dashboard'!H6:H82)</f>
        <v>13500</v>
      </c>
      <c r="F105" s="28">
        <f>COUNTIF('Löhne Dashboard'!E6:E82,"="&amp;B105)</f>
        <v>14</v>
      </c>
      <c r="G105" s="37">
        <f>ROUND(C105/F105,0)</f>
        <v>43714</v>
      </c>
      <c r="H105" s="25"/>
      <c r="I105" s="25"/>
    </row>
    <row r="106" spans="1:9" ht="15" x14ac:dyDescent="0.2">
      <c r="A106" s="25"/>
      <c r="B106" s="38" t="s">
        <v>144</v>
      </c>
      <c r="C106" s="36">
        <f>SUMIF('Löhne Dashboard'!E6:E82,B106,'Löhne Dashboard'!F6:F82)</f>
        <v>244000</v>
      </c>
      <c r="D106" s="37">
        <f>SUMIF('Löhne Dashboard'!E6:E82,B106,'Löhne Dashboard'!G6:G82)</f>
        <v>8000</v>
      </c>
      <c r="E106" s="37">
        <f>SUMIF('Löhne Dashboard'!E6:E82,B106,'Löhne Dashboard'!H6:H82)</f>
        <v>0</v>
      </c>
      <c r="F106" s="28">
        <f>COUNTIF('Löhne Dashboard'!E6:E82,"="&amp;B106)</f>
        <v>4</v>
      </c>
      <c r="G106" s="37">
        <f>ROUND(C106/F106,0)</f>
        <v>61000</v>
      </c>
      <c r="H106" s="25"/>
      <c r="I106" s="25"/>
    </row>
    <row r="107" spans="1:9" ht="15" x14ac:dyDescent="0.2">
      <c r="A107" s="25"/>
      <c r="B107" s="38" t="s">
        <v>145</v>
      </c>
      <c r="C107" s="36">
        <f>SUMIF('Löhne Dashboard'!E6:E82,B107,'Löhne Dashboard'!F6:F82)</f>
        <v>220000</v>
      </c>
      <c r="D107" s="37">
        <f>SUMIF('Löhne Dashboard'!E6:E82,B107,'Löhne Dashboard'!G6:G82)</f>
        <v>8000</v>
      </c>
      <c r="E107" s="37">
        <f>SUMIF('Löhne Dashboard'!E6:E82,B107,'Löhne Dashboard'!H6:H82)</f>
        <v>0</v>
      </c>
      <c r="F107" s="28">
        <f>COUNTIF('Löhne Dashboard'!E6:E82,"="&amp;B107)</f>
        <v>4</v>
      </c>
      <c r="G107" s="37">
        <f>ROUND(C107/F107,0)</f>
        <v>55000</v>
      </c>
      <c r="H107" s="25"/>
      <c r="I107" s="25"/>
    </row>
    <row r="108" spans="1:9" ht="15" x14ac:dyDescent="0.2">
      <c r="A108" s="25"/>
      <c r="B108" s="38" t="s">
        <v>151</v>
      </c>
      <c r="C108" s="36">
        <f>SUMIF('Löhne Dashboard'!E6:E82,B108,'Löhne Dashboard'!F6:F82)</f>
        <v>375000</v>
      </c>
      <c r="D108" s="37">
        <f>SUMIF('Löhne Dashboard'!E6:E82,B108,'Löhne Dashboard'!G6:G82)</f>
        <v>10000</v>
      </c>
      <c r="E108" s="37">
        <f>SUMIF('Löhne Dashboard'!E6:E82,B108,'Löhne Dashboard'!H6:H82)</f>
        <v>0</v>
      </c>
      <c r="F108" s="28">
        <f>COUNTIF('Löhne Dashboard'!E6:E82,"="&amp;B108)</f>
        <v>5</v>
      </c>
      <c r="G108" s="37">
        <f>ROUND(C108/F108,0)</f>
        <v>75000</v>
      </c>
      <c r="H108" s="25"/>
      <c r="I108" s="25"/>
    </row>
    <row r="109" spans="1:9" ht="15" x14ac:dyDescent="0.2">
      <c r="A109" s="25"/>
      <c r="B109" s="38" t="s">
        <v>18</v>
      </c>
      <c r="C109" s="36">
        <f>SUMIF('Löhne Dashboard'!E6:E82,B109,'Löhne Dashboard'!F6:F82)</f>
        <v>300000</v>
      </c>
      <c r="D109" s="37">
        <f>SUMIF('Löhne Dashboard'!E6:E82,B109,'Löhne Dashboard'!G6:G82)</f>
        <v>8000</v>
      </c>
      <c r="E109" s="37">
        <f>SUMIF('Löhne Dashboard'!E6:E82,B109,'Löhne Dashboard'!H6:H82)</f>
        <v>20000</v>
      </c>
      <c r="F109" s="28">
        <f>COUNTIF('Löhne Dashboard'!E6:E82,"="&amp;B109)</f>
        <v>4</v>
      </c>
      <c r="G109" s="37">
        <f>ROUND(C109/F109,0)</f>
        <v>75000</v>
      </c>
      <c r="H109" s="25"/>
      <c r="I109" s="25"/>
    </row>
    <row r="110" spans="1:9" ht="15" x14ac:dyDescent="0.2">
      <c r="A110" s="25"/>
      <c r="B110" s="38" t="s">
        <v>152</v>
      </c>
      <c r="C110" s="36">
        <f>SUMIF('Löhne Dashboard'!E6:E82,B110,'Löhne Dashboard'!F6:F82)</f>
        <v>248000</v>
      </c>
      <c r="D110" s="37">
        <f>SUMIF('Löhne Dashboard'!E6:E82,B110,'Löhne Dashboard'!G6:G82)</f>
        <v>8000</v>
      </c>
      <c r="E110" s="37">
        <f>SUMIF('Löhne Dashboard'!E6:E82,B110,'Löhne Dashboard'!H6:H82)</f>
        <v>0</v>
      </c>
      <c r="F110" s="28">
        <f>COUNTIF('Löhne Dashboard'!E6:E82,"="&amp;B110)</f>
        <v>4</v>
      </c>
      <c r="G110" s="37">
        <f>ROUND(C110/F110,0)</f>
        <v>62000</v>
      </c>
      <c r="H110" s="25"/>
      <c r="I110" s="25"/>
    </row>
    <row r="111" spans="1:9" ht="11" customHeight="1" x14ac:dyDescent="0.2">
      <c r="A111" s="25"/>
      <c r="H111" s="25"/>
      <c r="I111" s="25"/>
    </row>
    <row r="112" spans="1:9" x14ac:dyDescent="0.2">
      <c r="A112" s="25"/>
      <c r="H112" s="25"/>
      <c r="I112" s="25"/>
    </row>
  </sheetData>
  <phoneticPr fontId="13" type="noConversion"/>
  <pageMargins left="0.3" right="0.3" top="0.3" bottom="0.3" header="0" footer="0"/>
  <pageSetup scale="58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GF Dashboard</vt:lpstr>
      <vt:lpstr>Finanz Dashboard</vt:lpstr>
      <vt:lpstr>Löhne Dashboard</vt:lpstr>
      <vt:lpstr>'Finanz Dashboard'!Print_Area</vt:lpstr>
      <vt:lpstr>'GF Dashboard'!Print_Area</vt:lpstr>
      <vt:lpstr>'Löhne Dashboard'!Print_Area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Artur Schäfer</dc:creator>
  <cp:lastModifiedBy>Dr. Artur Schäfer</cp:lastModifiedBy>
  <dcterms:created xsi:type="dcterms:W3CDTF">2024-01-26T14:59:21Z</dcterms:created>
  <dcterms:modified xsi:type="dcterms:W3CDTF">2024-01-26T19:17:31Z</dcterms:modified>
</cp:coreProperties>
</file>